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tables/table13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https://digeigob-my.sharepoint.com/personal/yuriko_ariyama_digeig_gob_do/Documents/ESCRITORIO/PACC 2023/PACC 2023 FINAL/"/>
    </mc:Choice>
  </mc:AlternateContent>
  <xr:revisionPtr revIDLastSave="0" documentId="14_{F61182A8-738B-4ACD-949C-732F7CEC3BE9}" xr6:coauthVersionLast="47" xr6:coauthVersionMax="47" xr10:uidLastSave="{00000000-0000-0000-0000-000000000000}"/>
  <workbookProtection workbookPassword="A90E" lockStructure="1"/>
  <bookViews>
    <workbookView xWindow="-12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PACC!$A$1:$F$1710</definedName>
    <definedName name="_xlnm.Print_Area" localSheetId="0">RESUMEN!$A$1:$D$66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709" i="2" l="1"/>
  <c r="I1709" i="2"/>
  <c r="H1709" i="2"/>
  <c r="C1705" i="2"/>
  <c r="C1703" i="2"/>
  <c r="J1698" i="2"/>
  <c r="I1698" i="2"/>
  <c r="H1698" i="2"/>
  <c r="C1694" i="2"/>
  <c r="C1692" i="2"/>
  <c r="J1687" i="2"/>
  <c r="I1687" i="2"/>
  <c r="H1687" i="2"/>
  <c r="C1683" i="2"/>
  <c r="C1681" i="2"/>
  <c r="J1676" i="2"/>
  <c r="I1676" i="2"/>
  <c r="H1676" i="2"/>
  <c r="C1672" i="2"/>
  <c r="C1670" i="2"/>
  <c r="J1665" i="2"/>
  <c r="I1665" i="2"/>
  <c r="H1665" i="2"/>
  <c r="C1661" i="2"/>
  <c r="C1659" i="2"/>
  <c r="J1654" i="2"/>
  <c r="I1654" i="2"/>
  <c r="H1654" i="2"/>
  <c r="C1650" i="2"/>
  <c r="C1648" i="2"/>
  <c r="J1643" i="2"/>
  <c r="I1643" i="2"/>
  <c r="H1643" i="2"/>
  <c r="C1639" i="2"/>
  <c r="C1637" i="2"/>
  <c r="J1632" i="2"/>
  <c r="I1632" i="2"/>
  <c r="H1632" i="2"/>
  <c r="C1628" i="2"/>
  <c r="C1626" i="2"/>
  <c r="B693" i="2"/>
  <c r="F1686" i="2"/>
  <c r="B1708" i="2"/>
  <c r="F1708" i="2"/>
  <c r="B1686" i="2"/>
  <c r="F1664" i="2"/>
  <c r="F1653" i="2"/>
  <c r="F705" i="2"/>
  <c r="B1675" i="2"/>
  <c r="B1631" i="2"/>
  <c r="B1697" i="2"/>
  <c r="F1642" i="2"/>
  <c r="B1664" i="2"/>
  <c r="F681" i="2"/>
  <c r="B705" i="2"/>
  <c r="F717" i="2"/>
  <c r="B1653" i="2"/>
  <c r="B681" i="2"/>
  <c r="F1631" i="2"/>
  <c r="F693" i="2"/>
  <c r="B1642" i="2"/>
  <c r="F1697" i="2"/>
  <c r="B717" i="2"/>
  <c r="F1675" i="2"/>
  <c r="F1709" i="2" l="1"/>
  <c r="F1698" i="2"/>
  <c r="F1687" i="2"/>
  <c r="F1676" i="2"/>
  <c r="F1665" i="2"/>
  <c r="F1654" i="2"/>
  <c r="F1643" i="2"/>
  <c r="F1632" i="2"/>
  <c r="J1621" i="2"/>
  <c r="I1621" i="2"/>
  <c r="H1621" i="2"/>
  <c r="C1617" i="2"/>
  <c r="C1615" i="2"/>
  <c r="J1610" i="2"/>
  <c r="I1610" i="2"/>
  <c r="H1610" i="2"/>
  <c r="C1605" i="2"/>
  <c r="C1603" i="2"/>
  <c r="J1598" i="2"/>
  <c r="I1598" i="2"/>
  <c r="H1598" i="2"/>
  <c r="C1593" i="2"/>
  <c r="C1591" i="2"/>
  <c r="J1586" i="2"/>
  <c r="I1586" i="2"/>
  <c r="H1586" i="2"/>
  <c r="C1581" i="2"/>
  <c r="C1579" i="2"/>
  <c r="J1574" i="2"/>
  <c r="I1574" i="2"/>
  <c r="H1574" i="2"/>
  <c r="C1569" i="2"/>
  <c r="C1567" i="2"/>
  <c r="J1562" i="2"/>
  <c r="I1562" i="2"/>
  <c r="H1562" i="2"/>
  <c r="C1557" i="2"/>
  <c r="C1555" i="2"/>
  <c r="J1550" i="2"/>
  <c r="I1550" i="2"/>
  <c r="H1550" i="2"/>
  <c r="C1545" i="2"/>
  <c r="C1543" i="2"/>
  <c r="J1538" i="2"/>
  <c r="I1538" i="2"/>
  <c r="H1538" i="2"/>
  <c r="C1533" i="2"/>
  <c r="C1531" i="2"/>
  <c r="J1526" i="2"/>
  <c r="I1526" i="2"/>
  <c r="H1526" i="2"/>
  <c r="C1520" i="2"/>
  <c r="C1518" i="2"/>
  <c r="J1513" i="2"/>
  <c r="I1513" i="2"/>
  <c r="H1513" i="2"/>
  <c r="C1509" i="2"/>
  <c r="C1507" i="2"/>
  <c r="J1502" i="2"/>
  <c r="I1502" i="2"/>
  <c r="H1502" i="2"/>
  <c r="C1481" i="2"/>
  <c r="C1479" i="2"/>
  <c r="J1474" i="2"/>
  <c r="I1474" i="2"/>
  <c r="H1474" i="2"/>
  <c r="C1456" i="2"/>
  <c r="C1454" i="2"/>
  <c r="J1449" i="2"/>
  <c r="I1449" i="2"/>
  <c r="H1449" i="2"/>
  <c r="C1432" i="2"/>
  <c r="C1430" i="2"/>
  <c r="J1425" i="2"/>
  <c r="I1425" i="2"/>
  <c r="H1425" i="2"/>
  <c r="C1417" i="2"/>
  <c r="C1415" i="2"/>
  <c r="J1410" i="2"/>
  <c r="I1410" i="2"/>
  <c r="H1410" i="2"/>
  <c r="C1404" i="2"/>
  <c r="C1402" i="2"/>
  <c r="J1397" i="2"/>
  <c r="I1397" i="2"/>
  <c r="H1397" i="2"/>
  <c r="C1393" i="2"/>
  <c r="C1391" i="2"/>
  <c r="J1386" i="2"/>
  <c r="I1386" i="2"/>
  <c r="H1386" i="2"/>
  <c r="C1382" i="2"/>
  <c r="C1380" i="2"/>
  <c r="J1375" i="2"/>
  <c r="I1375" i="2"/>
  <c r="H1375" i="2"/>
  <c r="C1371" i="2"/>
  <c r="C1369" i="2"/>
  <c r="J1364" i="2"/>
  <c r="I1364" i="2"/>
  <c r="H1364" i="2"/>
  <c r="C1360" i="2"/>
  <c r="C1358" i="2"/>
  <c r="J1353" i="2"/>
  <c r="I1353" i="2"/>
  <c r="H1353" i="2"/>
  <c r="C1339" i="2"/>
  <c r="C1337" i="2"/>
  <c r="J1332" i="2"/>
  <c r="I1332" i="2"/>
  <c r="H1332" i="2"/>
  <c r="C1325" i="2"/>
  <c r="C1323" i="2"/>
  <c r="J1318" i="2"/>
  <c r="I1318" i="2"/>
  <c r="H1318" i="2"/>
  <c r="C1313" i="2"/>
  <c r="C1311" i="2"/>
  <c r="J1306" i="2"/>
  <c r="I1306" i="2"/>
  <c r="H1306" i="2"/>
  <c r="C1302" i="2"/>
  <c r="C1300" i="2"/>
  <c r="J1295" i="2"/>
  <c r="I1295" i="2"/>
  <c r="H1295" i="2"/>
  <c r="C1291" i="2"/>
  <c r="C1289" i="2"/>
  <c r="J1284" i="2"/>
  <c r="I1284" i="2"/>
  <c r="H1284" i="2"/>
  <c r="C1275" i="2"/>
  <c r="C1273" i="2"/>
  <c r="J1268" i="2"/>
  <c r="I1268" i="2"/>
  <c r="H1268" i="2"/>
  <c r="C1259" i="2"/>
  <c r="C1257" i="2"/>
  <c r="J1252" i="2"/>
  <c r="I1252" i="2"/>
  <c r="H1252" i="2"/>
  <c r="C1248" i="2"/>
  <c r="C1246" i="2"/>
  <c r="J1241" i="2"/>
  <c r="I1241" i="2"/>
  <c r="H1241" i="2"/>
  <c r="C1237" i="2"/>
  <c r="C1235" i="2"/>
  <c r="J1230" i="2"/>
  <c r="I1230" i="2"/>
  <c r="H1230" i="2"/>
  <c r="C1226" i="2"/>
  <c r="C1224" i="2"/>
  <c r="J1219" i="2"/>
  <c r="I1219" i="2"/>
  <c r="H1219" i="2"/>
  <c r="C1215" i="2"/>
  <c r="C1213" i="2"/>
  <c r="J1208" i="2"/>
  <c r="I1208" i="2"/>
  <c r="H1208" i="2"/>
  <c r="C1204" i="2"/>
  <c r="C1202" i="2"/>
  <c r="J1197" i="2"/>
  <c r="I1197" i="2"/>
  <c r="H1197" i="2"/>
  <c r="C1193" i="2"/>
  <c r="C1191" i="2"/>
  <c r="J1186" i="2"/>
  <c r="I1186" i="2"/>
  <c r="H1186" i="2"/>
  <c r="C1182" i="2"/>
  <c r="C1180" i="2"/>
  <c r="J1175" i="2"/>
  <c r="I1175" i="2"/>
  <c r="H1175" i="2"/>
  <c r="C1171" i="2"/>
  <c r="C1169" i="2"/>
  <c r="J1164" i="2"/>
  <c r="I1164" i="2"/>
  <c r="H1164" i="2"/>
  <c r="C1158" i="2"/>
  <c r="C1156" i="2"/>
  <c r="J1151" i="2"/>
  <c r="I1151" i="2"/>
  <c r="H1151" i="2"/>
  <c r="C1145" i="2"/>
  <c r="C1143" i="2"/>
  <c r="J1138" i="2"/>
  <c r="I1138" i="2"/>
  <c r="H1138" i="2"/>
  <c r="C1131" i="2"/>
  <c r="C1129" i="2"/>
  <c r="J1124" i="2"/>
  <c r="I1124" i="2"/>
  <c r="H1124" i="2"/>
  <c r="C1115" i="2"/>
  <c r="C1113" i="2"/>
  <c r="J1108" i="2"/>
  <c r="I1108" i="2"/>
  <c r="H1108" i="2"/>
  <c r="C1104" i="2"/>
  <c r="C1102" i="2"/>
  <c r="J1097" i="2"/>
  <c r="I1097" i="2"/>
  <c r="H1097" i="2"/>
  <c r="C1093" i="2"/>
  <c r="C1091" i="2"/>
  <c r="J1086" i="2"/>
  <c r="I1086" i="2"/>
  <c r="H1086" i="2"/>
  <c r="C1082" i="2"/>
  <c r="C1080" i="2"/>
  <c r="J1075" i="2"/>
  <c r="I1075" i="2"/>
  <c r="H1075" i="2"/>
  <c r="C1071" i="2"/>
  <c r="C1069" i="2"/>
  <c r="F385" i="2"/>
  <c r="B625" i="2"/>
  <c r="F625" i="2"/>
  <c r="F601" i="2"/>
  <c r="B601" i="2"/>
  <c r="B397" i="2"/>
  <c r="F409" i="2"/>
  <c r="B385" i="2"/>
  <c r="F397" i="2"/>
  <c r="B613" i="2"/>
  <c r="B409" i="2"/>
  <c r="B589" i="2"/>
  <c r="F589" i="2"/>
  <c r="F421" i="2"/>
  <c r="B1424" i="2"/>
  <c r="F1424" i="2"/>
  <c r="B421" i="2"/>
  <c r="F613" i="2"/>
  <c r="J1064" i="2" l="1"/>
  <c r="I1064" i="2"/>
  <c r="H1064" i="2"/>
  <c r="C1060" i="2"/>
  <c r="C1058" i="2"/>
  <c r="J1053" i="2"/>
  <c r="I1053" i="2"/>
  <c r="H1053" i="2"/>
  <c r="C1049" i="2"/>
  <c r="C1047" i="2"/>
  <c r="J1042" i="2"/>
  <c r="I1042" i="2"/>
  <c r="H1042" i="2"/>
  <c r="C1038" i="2"/>
  <c r="C1036" i="2"/>
  <c r="J1031" i="2"/>
  <c r="I1031" i="2"/>
  <c r="H1031" i="2"/>
  <c r="C1027" i="2"/>
  <c r="C1025" i="2"/>
  <c r="J1020" i="2"/>
  <c r="I1020" i="2"/>
  <c r="H1020" i="2"/>
  <c r="C1016" i="2"/>
  <c r="C1014" i="2"/>
  <c r="J1009" i="2"/>
  <c r="I1009" i="2"/>
  <c r="H1009" i="2"/>
  <c r="C1005" i="2"/>
  <c r="C1003" i="2"/>
  <c r="J998" i="2"/>
  <c r="I998" i="2"/>
  <c r="H998" i="2"/>
  <c r="C994" i="2"/>
  <c r="C992" i="2"/>
  <c r="J987" i="2"/>
  <c r="I987" i="2"/>
  <c r="H987" i="2"/>
  <c r="C983" i="2"/>
  <c r="C981" i="2"/>
  <c r="F1281" i="2"/>
  <c r="B1493" i="2"/>
  <c r="B1408" i="2"/>
  <c r="F1444" i="2"/>
  <c r="B1421" i="2"/>
  <c r="F1548" i="2"/>
  <c r="B1281" i="2"/>
  <c r="B1349" i="2"/>
  <c r="B1549" i="2"/>
  <c r="F1465" i="2"/>
  <c r="F1471" i="2"/>
  <c r="B1107" i="2"/>
  <c r="F1267" i="2"/>
  <c r="B1486" i="2"/>
  <c r="F96" i="2"/>
  <c r="F1331" i="2"/>
  <c r="B1122" i="2"/>
  <c r="F1317" i="2"/>
  <c r="F1207" i="2"/>
  <c r="F1019" i="2"/>
  <c r="B1343" i="2"/>
  <c r="B1345" i="2"/>
  <c r="F1328" i="2"/>
  <c r="B1561" i="2"/>
  <c r="F1122" i="2"/>
  <c r="B1441" i="2"/>
  <c r="B90" i="2"/>
  <c r="F1008" i="2"/>
  <c r="B1317" i="2"/>
  <c r="F1441" i="2"/>
  <c r="F1123" i="2"/>
  <c r="F1464" i="2"/>
  <c r="F1463" i="2"/>
  <c r="B1267" i="2"/>
  <c r="F253" i="2"/>
  <c r="B1096" i="2"/>
  <c r="F1052" i="2"/>
  <c r="B1501" i="2"/>
  <c r="F1085" i="2"/>
  <c r="F1585" i="2"/>
  <c r="B1149" i="2"/>
  <c r="F1461" i="2"/>
  <c r="B1462" i="2"/>
  <c r="B1494" i="2"/>
  <c r="B1608" i="2"/>
  <c r="F1439" i="2"/>
  <c r="F1486" i="2"/>
  <c r="F1344" i="2"/>
  <c r="F1363" i="2"/>
  <c r="F1498" i="2"/>
  <c r="F1407" i="2"/>
  <c r="B1063" i="2"/>
  <c r="B1471" i="2"/>
  <c r="B1512" i="2"/>
  <c r="F1437" i="2"/>
  <c r="B1609" i="2"/>
  <c r="B1446" i="2"/>
  <c r="B1472" i="2"/>
  <c r="F1134" i="2"/>
  <c r="B1468" i="2"/>
  <c r="F1283" i="2"/>
  <c r="F1488" i="2"/>
  <c r="F1438" i="2"/>
  <c r="F1150" i="2"/>
  <c r="F1041" i="2"/>
  <c r="F1240" i="2"/>
  <c r="B1585" i="2"/>
  <c r="F1265" i="2"/>
  <c r="B1487" i="2"/>
  <c r="B1085" i="2"/>
  <c r="F1374" i="2"/>
  <c r="F1560" i="2"/>
  <c r="F1196" i="2"/>
  <c r="B1473" i="2"/>
  <c r="B1488" i="2"/>
  <c r="F1218" i="2"/>
  <c r="F1119" i="2"/>
  <c r="B986" i="2"/>
  <c r="B1485" i="2"/>
  <c r="B1409" i="2"/>
  <c r="B1536" i="2"/>
  <c r="B1420" i="2"/>
  <c r="F1494" i="2"/>
  <c r="B1074" i="2"/>
  <c r="B1123" i="2"/>
  <c r="B1396" i="2"/>
  <c r="F1229" i="2"/>
  <c r="B1492" i="2"/>
  <c r="F1342" i="2"/>
  <c r="F1448" i="2"/>
  <c r="F1485" i="2"/>
  <c r="B1008" i="2"/>
  <c r="F1352" i="2"/>
  <c r="F1348" i="2"/>
  <c r="B229" i="2"/>
  <c r="F1497" i="2"/>
  <c r="B1495" i="2"/>
  <c r="B1265" i="2"/>
  <c r="F1396" i="2"/>
  <c r="F1536" i="2"/>
  <c r="B1443" i="2"/>
  <c r="B1163" i="2"/>
  <c r="B1121" i="2"/>
  <c r="B1461" i="2"/>
  <c r="F1330" i="2"/>
  <c r="F1469" i="2"/>
  <c r="B1351" i="2"/>
  <c r="B1251" i="2"/>
  <c r="F1063" i="2"/>
  <c r="F986" i="2"/>
  <c r="F1096" i="2"/>
  <c r="F1572" i="2"/>
  <c r="B1052" i="2"/>
  <c r="B1263" i="2"/>
  <c r="F1490" i="2"/>
  <c r="B1162" i="2"/>
  <c r="F1137" i="2"/>
  <c r="F1472" i="2"/>
  <c r="B1439" i="2"/>
  <c r="B1524" i="2"/>
  <c r="B1491" i="2"/>
  <c r="B1548" i="2"/>
  <c r="F1135" i="2"/>
  <c r="F1436" i="2"/>
  <c r="F1280" i="2"/>
  <c r="B1463" i="2"/>
  <c r="B1344" i="2"/>
  <c r="B1423" i="2"/>
  <c r="F1459" i="2"/>
  <c r="F1525" i="2"/>
  <c r="F1163" i="2"/>
  <c r="B1347" i="2"/>
  <c r="F1466" i="2"/>
  <c r="B1019" i="2"/>
  <c r="B1465" i="2"/>
  <c r="F1435" i="2"/>
  <c r="B1422" i="2"/>
  <c r="B1440" i="2"/>
  <c r="F1561" i="2"/>
  <c r="B1498" i="2"/>
  <c r="B1294" i="2"/>
  <c r="F1460" i="2"/>
  <c r="B1283" i="2"/>
  <c r="F1343" i="2"/>
  <c r="B1280" i="2"/>
  <c r="F1422" i="2"/>
  <c r="B1436" i="2"/>
  <c r="B1120" i="2"/>
  <c r="F90" i="2"/>
  <c r="F1620" i="2"/>
  <c r="F1484" i="2"/>
  <c r="F1420" i="2"/>
  <c r="B253" i="2"/>
  <c r="B1305" i="2"/>
  <c r="F1447" i="2"/>
  <c r="F1409" i="2"/>
  <c r="F1161" i="2"/>
  <c r="B1278" i="2"/>
  <c r="F1467" i="2"/>
  <c r="B1469" i="2"/>
  <c r="F1440" i="2"/>
  <c r="F1174" i="2"/>
  <c r="B1346" i="2"/>
  <c r="F1346" i="2"/>
  <c r="B1448" i="2"/>
  <c r="B1148" i="2"/>
  <c r="F1537" i="2"/>
  <c r="F265" i="2"/>
  <c r="F1499" i="2"/>
  <c r="B1150" i="2"/>
  <c r="F1468" i="2"/>
  <c r="F1251" i="2"/>
  <c r="F241" i="2"/>
  <c r="B1240" i="2"/>
  <c r="F1446" i="2"/>
  <c r="B1459" i="2"/>
  <c r="B1342" i="2"/>
  <c r="B130" i="2"/>
  <c r="F1136" i="2"/>
  <c r="F1294" i="2"/>
  <c r="F1030" i="2"/>
  <c r="F130" i="2"/>
  <c r="F1347" i="2"/>
  <c r="F1266" i="2"/>
  <c r="B1331" i="2"/>
  <c r="F1523" i="2"/>
  <c r="B1525" i="2"/>
  <c r="B1499" i="2"/>
  <c r="F1149" i="2"/>
  <c r="B1134" i="2"/>
  <c r="F1608" i="2"/>
  <c r="B1537" i="2"/>
  <c r="B1496" i="2"/>
  <c r="F1282" i="2"/>
  <c r="F1596" i="2"/>
  <c r="B1363" i="2"/>
  <c r="B1484" i="2"/>
  <c r="F1421" i="2"/>
  <c r="B1437" i="2"/>
  <c r="B1407" i="2"/>
  <c r="B1316" i="2"/>
  <c r="B1573" i="2"/>
  <c r="F1316" i="2"/>
  <c r="F1549" i="2"/>
  <c r="F1609" i="2"/>
  <c r="B1196" i="2"/>
  <c r="F1487" i="2"/>
  <c r="F1423" i="2"/>
  <c r="B1329" i="2"/>
  <c r="B241" i="2"/>
  <c r="F1597" i="2"/>
  <c r="B1328" i="2"/>
  <c r="B1207" i="2"/>
  <c r="F1496" i="2"/>
  <c r="B1229" i="2"/>
  <c r="F1443" i="2"/>
  <c r="B1218" i="2"/>
  <c r="B1118" i="2"/>
  <c r="B112" i="2"/>
  <c r="B1500" i="2"/>
  <c r="B1030" i="2"/>
  <c r="B1523" i="2"/>
  <c r="B1041" i="2"/>
  <c r="B1282" i="2"/>
  <c r="F1385" i="2"/>
  <c r="F1118" i="2"/>
  <c r="F1408" i="2"/>
  <c r="F1120" i="2"/>
  <c r="B1447" i="2"/>
  <c r="B1352" i="2"/>
  <c r="F1148" i="2"/>
  <c r="F1462" i="2"/>
  <c r="B92" i="2"/>
  <c r="F1349" i="2"/>
  <c r="B1119" i="2"/>
  <c r="F1500" i="2"/>
  <c r="F1351" i="2"/>
  <c r="B1466" i="2"/>
  <c r="F1573" i="2"/>
  <c r="B1596" i="2"/>
  <c r="F92" i="2"/>
  <c r="F1305" i="2"/>
  <c r="F1185" i="2"/>
  <c r="B997" i="2"/>
  <c r="F1492" i="2"/>
  <c r="B1470" i="2"/>
  <c r="F1445" i="2"/>
  <c r="F1584" i="2"/>
  <c r="F1470" i="2"/>
  <c r="F1107" i="2"/>
  <c r="F1473" i="2"/>
  <c r="B1584" i="2"/>
  <c r="F1489" i="2"/>
  <c r="B1174" i="2"/>
  <c r="B1444" i="2"/>
  <c r="B1135" i="2"/>
  <c r="F1162" i="2"/>
  <c r="B1442" i="2"/>
  <c r="F112" i="2"/>
  <c r="F997" i="2"/>
  <c r="B1136" i="2"/>
  <c r="F1501" i="2"/>
  <c r="F1350" i="2"/>
  <c r="B1264" i="2"/>
  <c r="F1512" i="2"/>
  <c r="B1185" i="2"/>
  <c r="B1597" i="2"/>
  <c r="F1263" i="2"/>
  <c r="F229" i="2"/>
  <c r="F1278" i="2"/>
  <c r="F1493" i="2"/>
  <c r="B1438" i="2"/>
  <c r="B96" i="2"/>
  <c r="F1264" i="2"/>
  <c r="F1074" i="2"/>
  <c r="B1161" i="2"/>
  <c r="B1385" i="2"/>
  <c r="B1262" i="2"/>
  <c r="F1491" i="2"/>
  <c r="B1435" i="2"/>
  <c r="B1330" i="2"/>
  <c r="B1490" i="2"/>
  <c r="B1350" i="2"/>
  <c r="B1497" i="2"/>
  <c r="F1495" i="2"/>
  <c r="B1348" i="2"/>
  <c r="B265" i="2"/>
  <c r="F1329" i="2"/>
  <c r="F1279" i="2"/>
  <c r="B1279" i="2"/>
  <c r="B1464" i="2"/>
  <c r="F1524" i="2"/>
  <c r="B1445" i="2"/>
  <c r="B1266" i="2"/>
  <c r="F1442" i="2"/>
  <c r="F1262" i="2"/>
  <c r="B1460" i="2"/>
  <c r="B1620" i="2"/>
  <c r="F1345" i="2"/>
  <c r="B1560" i="2"/>
  <c r="F1121" i="2"/>
  <c r="B1374" i="2"/>
  <c r="B1572" i="2"/>
  <c r="B1137" i="2"/>
  <c r="B1467" i="2"/>
  <c r="B1489" i="2"/>
  <c r="F1108" i="2" l="1"/>
  <c r="F1318" i="2"/>
  <c r="F1397" i="2"/>
  <c r="F1474" i="2"/>
  <c r="F1425" i="2"/>
  <c r="F1538" i="2"/>
  <c r="F1621" i="2"/>
  <c r="F1075" i="2"/>
  <c r="F1268" i="2"/>
  <c r="F1364" i="2"/>
  <c r="F1526" i="2"/>
  <c r="F1574" i="2"/>
  <c r="F1502" i="2"/>
  <c r="F1252" i="2"/>
  <c r="F1086" i="2"/>
  <c r="F1208" i="2"/>
  <c r="F1284" i="2"/>
  <c r="F1375" i="2"/>
  <c r="F1449" i="2"/>
  <c r="F1562" i="2"/>
  <c r="F1598" i="2"/>
  <c r="F1410" i="2"/>
  <c r="F1097" i="2"/>
  <c r="F1295" i="2"/>
  <c r="F1353" i="2"/>
  <c r="F1386" i="2"/>
  <c r="F1550" i="2"/>
  <c r="F1586" i="2"/>
  <c r="F1138" i="2"/>
  <c r="F1186" i="2"/>
  <c r="F1230" i="2"/>
  <c r="F1164" i="2"/>
  <c r="F1332" i="2"/>
  <c r="F1124" i="2"/>
  <c r="F1175" i="2"/>
  <c r="F1219" i="2"/>
  <c r="F1610" i="2"/>
  <c r="F1513" i="2"/>
  <c r="F1151" i="2"/>
  <c r="F1197" i="2"/>
  <c r="F1241" i="2"/>
  <c r="F1306" i="2"/>
  <c r="F1064" i="2"/>
  <c r="F1053" i="2"/>
  <c r="F1042" i="2"/>
  <c r="F1031" i="2"/>
  <c r="F1020" i="2"/>
  <c r="F1009" i="2"/>
  <c r="F998" i="2"/>
  <c r="F987" i="2"/>
  <c r="J976" i="2"/>
  <c r="I976" i="2"/>
  <c r="H976" i="2"/>
  <c r="C972" i="2"/>
  <c r="C970" i="2"/>
  <c r="J965" i="2"/>
  <c r="I965" i="2"/>
  <c r="H965" i="2"/>
  <c r="C961" i="2"/>
  <c r="C959" i="2"/>
  <c r="J954" i="2"/>
  <c r="I954" i="2"/>
  <c r="H954" i="2"/>
  <c r="C948" i="2"/>
  <c r="C946" i="2"/>
  <c r="J941" i="2"/>
  <c r="I941" i="2"/>
  <c r="H941" i="2"/>
  <c r="C935" i="2"/>
  <c r="C933" i="2"/>
  <c r="J928" i="2"/>
  <c r="I928" i="2"/>
  <c r="H928" i="2"/>
  <c r="C922" i="2"/>
  <c r="C920" i="2"/>
  <c r="J915" i="2"/>
  <c r="I915" i="2"/>
  <c r="H915" i="2"/>
  <c r="C909" i="2"/>
  <c r="C907" i="2"/>
  <c r="J902" i="2"/>
  <c r="I902" i="2"/>
  <c r="H902" i="2"/>
  <c r="C898" i="2"/>
  <c r="C896" i="2"/>
  <c r="J891" i="2"/>
  <c r="I891" i="2"/>
  <c r="H891" i="2"/>
  <c r="C887" i="2"/>
  <c r="C885" i="2"/>
  <c r="J880" i="2"/>
  <c r="I880" i="2"/>
  <c r="H880" i="2"/>
  <c r="C876" i="2"/>
  <c r="C874" i="2"/>
  <c r="J869" i="2"/>
  <c r="I869" i="2"/>
  <c r="H869" i="2"/>
  <c r="C865" i="2"/>
  <c r="C863" i="2"/>
  <c r="F938" i="2"/>
  <c r="B912" i="2"/>
  <c r="B938" i="2"/>
  <c r="B953" i="2"/>
  <c r="F879" i="2"/>
  <c r="F975" i="2"/>
  <c r="B901" i="2"/>
  <c r="B914" i="2"/>
  <c r="F901" i="2"/>
  <c r="F964" i="2"/>
  <c r="F952" i="2"/>
  <c r="F913" i="2"/>
  <c r="B952" i="2"/>
  <c r="F914" i="2"/>
  <c r="B964" i="2"/>
  <c r="F912" i="2"/>
  <c r="F940" i="2"/>
  <c r="F927" i="2"/>
  <c r="F890" i="2"/>
  <c r="F868" i="2"/>
  <c r="B879" i="2"/>
  <c r="B927" i="2"/>
  <c r="B951" i="2"/>
  <c r="B890" i="2"/>
  <c r="B926" i="2"/>
  <c r="F939" i="2"/>
  <c r="B939" i="2"/>
  <c r="F953" i="2"/>
  <c r="B940" i="2"/>
  <c r="F926" i="2"/>
  <c r="F951" i="2"/>
  <c r="B913" i="2"/>
  <c r="F925" i="2"/>
  <c r="B868" i="2"/>
  <c r="B925" i="2"/>
  <c r="B975" i="2"/>
  <c r="F976" i="2" l="1"/>
  <c r="F965" i="2"/>
  <c r="F954" i="2"/>
  <c r="F941" i="2"/>
  <c r="F928" i="2"/>
  <c r="F915" i="2"/>
  <c r="F902" i="2"/>
  <c r="F891" i="2"/>
  <c r="F880" i="2"/>
  <c r="F869" i="2"/>
  <c r="J858" i="2"/>
  <c r="I858" i="2"/>
  <c r="H858" i="2"/>
  <c r="C852" i="2"/>
  <c r="C850" i="2"/>
  <c r="J845" i="2"/>
  <c r="I845" i="2"/>
  <c r="H845" i="2"/>
  <c r="C839" i="2"/>
  <c r="C837" i="2"/>
  <c r="J832" i="2"/>
  <c r="I832" i="2"/>
  <c r="H832" i="2"/>
  <c r="C826" i="2"/>
  <c r="C824" i="2"/>
  <c r="J819" i="2"/>
  <c r="I819" i="2"/>
  <c r="H819" i="2"/>
  <c r="C813" i="2"/>
  <c r="C811" i="2"/>
  <c r="J806" i="2"/>
  <c r="I806" i="2"/>
  <c r="H806" i="2"/>
  <c r="C802" i="2"/>
  <c r="C800" i="2"/>
  <c r="J795" i="2"/>
  <c r="I795" i="2"/>
  <c r="H795" i="2"/>
  <c r="C791" i="2"/>
  <c r="C789" i="2"/>
  <c r="J784" i="2"/>
  <c r="I784" i="2"/>
  <c r="H784" i="2"/>
  <c r="C780" i="2"/>
  <c r="C778" i="2"/>
  <c r="J773" i="2"/>
  <c r="I773" i="2"/>
  <c r="H773" i="2"/>
  <c r="C769" i="2"/>
  <c r="C767" i="2"/>
  <c r="J762" i="2"/>
  <c r="I762" i="2"/>
  <c r="H762" i="2"/>
  <c r="C758" i="2"/>
  <c r="C756" i="2"/>
  <c r="J751" i="2"/>
  <c r="I751" i="2"/>
  <c r="H751" i="2"/>
  <c r="C747" i="2"/>
  <c r="C745" i="2"/>
  <c r="J740" i="2"/>
  <c r="I740" i="2"/>
  <c r="H740" i="2"/>
  <c r="C736" i="2"/>
  <c r="C734" i="2"/>
  <c r="J729" i="2"/>
  <c r="I729" i="2"/>
  <c r="H729" i="2"/>
  <c r="C725" i="2"/>
  <c r="C723" i="2"/>
  <c r="J718" i="2"/>
  <c r="I718" i="2"/>
  <c r="H718" i="2"/>
  <c r="C713" i="2"/>
  <c r="C711" i="2"/>
  <c r="J706" i="2"/>
  <c r="I706" i="2"/>
  <c r="H706" i="2"/>
  <c r="C701" i="2"/>
  <c r="C699" i="2"/>
  <c r="J694" i="2"/>
  <c r="I694" i="2"/>
  <c r="H694" i="2"/>
  <c r="C689" i="2"/>
  <c r="C687" i="2"/>
  <c r="J682" i="2"/>
  <c r="I682" i="2"/>
  <c r="H682" i="2"/>
  <c r="C677" i="2"/>
  <c r="C675" i="2"/>
  <c r="J670" i="2"/>
  <c r="I670" i="2"/>
  <c r="H670" i="2"/>
  <c r="C666" i="2"/>
  <c r="C664" i="2"/>
  <c r="J659" i="2"/>
  <c r="I659" i="2"/>
  <c r="H659" i="2"/>
  <c r="C655" i="2"/>
  <c r="C653" i="2"/>
  <c r="J648" i="2"/>
  <c r="I648" i="2"/>
  <c r="H648" i="2"/>
  <c r="C644" i="2"/>
  <c r="C642" i="2"/>
  <c r="J637" i="2"/>
  <c r="I637" i="2"/>
  <c r="H637" i="2"/>
  <c r="C633" i="2"/>
  <c r="C631" i="2"/>
  <c r="J626" i="2"/>
  <c r="I626" i="2"/>
  <c r="H626" i="2"/>
  <c r="C621" i="2"/>
  <c r="C619" i="2"/>
  <c r="J614" i="2"/>
  <c r="I614" i="2"/>
  <c r="H614" i="2"/>
  <c r="C609" i="2"/>
  <c r="C607" i="2"/>
  <c r="J602" i="2"/>
  <c r="I602" i="2"/>
  <c r="H602" i="2"/>
  <c r="C597" i="2"/>
  <c r="C595" i="2"/>
  <c r="J590" i="2"/>
  <c r="I590" i="2"/>
  <c r="H590" i="2"/>
  <c r="C585" i="2"/>
  <c r="C583" i="2"/>
  <c r="F636" i="2"/>
  <c r="F831" i="2"/>
  <c r="F829" i="2"/>
  <c r="F716" i="2"/>
  <c r="F612" i="2"/>
  <c r="F739" i="2"/>
  <c r="B750" i="2"/>
  <c r="B830" i="2"/>
  <c r="F772" i="2"/>
  <c r="B647" i="2"/>
  <c r="F783" i="2"/>
  <c r="F704" i="2"/>
  <c r="B739" i="2"/>
  <c r="B716" i="2"/>
  <c r="F856" i="2"/>
  <c r="F830" i="2"/>
  <c r="F658" i="2"/>
  <c r="B636" i="2"/>
  <c r="B692" i="2"/>
  <c r="B761" i="2"/>
  <c r="B794" i="2"/>
  <c r="F818" i="2"/>
  <c r="B704" i="2"/>
  <c r="B680" i="2"/>
  <c r="F680" i="2"/>
  <c r="B817" i="2"/>
  <c r="F817" i="2"/>
  <c r="F843" i="2"/>
  <c r="F761" i="2"/>
  <c r="B856" i="2"/>
  <c r="B658" i="2"/>
  <c r="B600" i="2"/>
  <c r="B624" i="2"/>
  <c r="F805" i="2"/>
  <c r="B772" i="2"/>
  <c r="B843" i="2"/>
  <c r="B831" i="2"/>
  <c r="B669" i="2"/>
  <c r="F816" i="2"/>
  <c r="B818" i="2"/>
  <c r="F855" i="2"/>
  <c r="F624" i="2"/>
  <c r="B842" i="2"/>
  <c r="B844" i="2"/>
  <c r="B816" i="2"/>
  <c r="B829" i="2"/>
  <c r="F588" i="2"/>
  <c r="B588" i="2"/>
  <c r="B805" i="2"/>
  <c r="F794" i="2"/>
  <c r="B612" i="2"/>
  <c r="F728" i="2"/>
  <c r="B857" i="2"/>
  <c r="F647" i="2"/>
  <c r="F857" i="2"/>
  <c r="F600" i="2"/>
  <c r="F842" i="2"/>
  <c r="B783" i="2"/>
  <c r="F692" i="2"/>
  <c r="B855" i="2"/>
  <c r="F669" i="2"/>
  <c r="F750" i="2"/>
  <c r="B728" i="2"/>
  <c r="F844" i="2"/>
  <c r="F858" i="2" l="1"/>
  <c r="F845" i="2"/>
  <c r="F832" i="2"/>
  <c r="F819" i="2"/>
  <c r="F806" i="2"/>
  <c r="F795" i="2"/>
  <c r="F784" i="2"/>
  <c r="F773" i="2"/>
  <c r="F762" i="2"/>
  <c r="F751" i="2"/>
  <c r="F740" i="2"/>
  <c r="F729" i="2"/>
  <c r="F718" i="2"/>
  <c r="F706" i="2"/>
  <c r="F694" i="2"/>
  <c r="F682" i="2"/>
  <c r="F670" i="2"/>
  <c r="F659" i="2"/>
  <c r="F648" i="2"/>
  <c r="F637" i="2"/>
  <c r="F626" i="2"/>
  <c r="F614" i="2"/>
  <c r="F602" i="2"/>
  <c r="F590" i="2"/>
  <c r="J578" i="2"/>
  <c r="I578" i="2"/>
  <c r="H578" i="2"/>
  <c r="C574" i="2"/>
  <c r="C572" i="2"/>
  <c r="F577" i="2"/>
  <c r="B577" i="2"/>
  <c r="F578" i="2" l="1"/>
  <c r="J567" i="2"/>
  <c r="I567" i="2"/>
  <c r="H567" i="2"/>
  <c r="C563" i="2"/>
  <c r="C561" i="2"/>
  <c r="J556" i="2"/>
  <c r="I556" i="2"/>
  <c r="H556" i="2"/>
  <c r="C552" i="2"/>
  <c r="C550" i="2"/>
  <c r="J545" i="2"/>
  <c r="I545" i="2"/>
  <c r="H545" i="2"/>
  <c r="C540" i="2"/>
  <c r="C538" i="2"/>
  <c r="J533" i="2"/>
  <c r="I533" i="2"/>
  <c r="H533" i="2"/>
  <c r="C529" i="2"/>
  <c r="C527" i="2"/>
  <c r="J522" i="2"/>
  <c r="I522" i="2"/>
  <c r="H522" i="2"/>
  <c r="C517" i="2"/>
  <c r="C515" i="2"/>
  <c r="J510" i="2"/>
  <c r="I510" i="2"/>
  <c r="H510" i="2"/>
  <c r="C505" i="2"/>
  <c r="C503" i="2"/>
  <c r="J498" i="2"/>
  <c r="I498" i="2"/>
  <c r="H498" i="2"/>
  <c r="C493" i="2"/>
  <c r="C491" i="2"/>
  <c r="J486" i="2"/>
  <c r="I486" i="2"/>
  <c r="H486" i="2"/>
  <c r="C481" i="2"/>
  <c r="C479" i="2"/>
  <c r="J474" i="2"/>
  <c r="I474" i="2"/>
  <c r="H474" i="2"/>
  <c r="C468" i="2"/>
  <c r="C466" i="2"/>
  <c r="J461" i="2"/>
  <c r="I461" i="2"/>
  <c r="H461" i="2"/>
  <c r="C455" i="2"/>
  <c r="C453" i="2"/>
  <c r="J448" i="2"/>
  <c r="I448" i="2"/>
  <c r="H448" i="2"/>
  <c r="C442" i="2"/>
  <c r="C440" i="2"/>
  <c r="J435" i="2"/>
  <c r="I435" i="2"/>
  <c r="H435" i="2"/>
  <c r="C429" i="2"/>
  <c r="C427" i="2"/>
  <c r="J422" i="2"/>
  <c r="I422" i="2"/>
  <c r="H422" i="2"/>
  <c r="C417" i="2"/>
  <c r="C415" i="2"/>
  <c r="J410" i="2"/>
  <c r="I410" i="2"/>
  <c r="H410" i="2"/>
  <c r="C405" i="2"/>
  <c r="C403" i="2"/>
  <c r="J398" i="2"/>
  <c r="I398" i="2"/>
  <c r="H398" i="2"/>
  <c r="C393" i="2"/>
  <c r="C391" i="2"/>
  <c r="J386" i="2"/>
  <c r="I386" i="2"/>
  <c r="H386" i="2"/>
  <c r="C381" i="2"/>
  <c r="C379" i="2"/>
  <c r="J374" i="2"/>
  <c r="I374" i="2"/>
  <c r="H374" i="2"/>
  <c r="C366" i="2"/>
  <c r="C364" i="2"/>
  <c r="J359" i="2"/>
  <c r="I359" i="2"/>
  <c r="H359" i="2"/>
  <c r="C352" i="2"/>
  <c r="C350" i="2"/>
  <c r="J345" i="2"/>
  <c r="I345" i="2"/>
  <c r="H345" i="2"/>
  <c r="C336" i="2"/>
  <c r="C334" i="2"/>
  <c r="J329" i="2"/>
  <c r="I329" i="2"/>
  <c r="H329" i="2"/>
  <c r="C322" i="2"/>
  <c r="C320" i="2"/>
  <c r="F497" i="2"/>
  <c r="B396" i="2"/>
  <c r="B420" i="2"/>
  <c r="F289" i="2"/>
  <c r="F566" i="2"/>
  <c r="F460" i="2"/>
  <c r="B328" i="2"/>
  <c r="B434" i="2"/>
  <c r="B314" i="2"/>
  <c r="B509" i="2"/>
  <c r="F314" i="2"/>
  <c r="B289" i="2"/>
  <c r="F340" i="2"/>
  <c r="F371" i="2"/>
  <c r="B370" i="2"/>
  <c r="F447" i="2"/>
  <c r="B497" i="2"/>
  <c r="F396" i="2"/>
  <c r="F356" i="2"/>
  <c r="F434" i="2"/>
  <c r="F508" i="2"/>
  <c r="F555" i="2"/>
  <c r="F446" i="2"/>
  <c r="F370" i="2"/>
  <c r="B357" i="2"/>
  <c r="B290" i="2"/>
  <c r="F369" i="2"/>
  <c r="B342" i="2"/>
  <c r="F509" i="2"/>
  <c r="B372" i="2"/>
  <c r="F420" i="2"/>
  <c r="B326" i="2"/>
  <c r="F326" i="2"/>
  <c r="B458" i="2"/>
  <c r="F355" i="2"/>
  <c r="B472" i="2"/>
  <c r="B447" i="2"/>
  <c r="F372" i="2"/>
  <c r="F496" i="2"/>
  <c r="B327" i="2"/>
  <c r="B341" i="2"/>
  <c r="F543" i="2"/>
  <c r="F373" i="2"/>
  <c r="B485" i="2"/>
  <c r="B484" i="2"/>
  <c r="F544" i="2"/>
  <c r="F484" i="2"/>
  <c r="F277" i="2"/>
  <c r="F290" i="2"/>
  <c r="F520" i="2"/>
  <c r="B343" i="2"/>
  <c r="F341" i="2"/>
  <c r="B521" i="2"/>
  <c r="B384" i="2"/>
  <c r="F358" i="2"/>
  <c r="B277" i="2"/>
  <c r="F445" i="2"/>
  <c r="B445" i="2"/>
  <c r="F342" i="2"/>
  <c r="F327" i="2"/>
  <c r="B339" i="2"/>
  <c r="B373" i="2"/>
  <c r="B459" i="2"/>
  <c r="B544" i="2"/>
  <c r="F357" i="2"/>
  <c r="B302" i="2"/>
  <c r="B520" i="2"/>
  <c r="B408" i="2"/>
  <c r="F532" i="2"/>
  <c r="F343" i="2"/>
  <c r="B508" i="2"/>
  <c r="F408" i="2"/>
  <c r="B371" i="2"/>
  <c r="F325" i="2"/>
  <c r="B555" i="2"/>
  <c r="B566" i="2"/>
  <c r="B340" i="2"/>
  <c r="B355" i="2"/>
  <c r="F473" i="2"/>
  <c r="B496" i="2"/>
  <c r="B344" i="2"/>
  <c r="F339" i="2"/>
  <c r="F344" i="2"/>
  <c r="F384" i="2"/>
  <c r="F459" i="2"/>
  <c r="B471" i="2"/>
  <c r="F521" i="2"/>
  <c r="B356" i="2"/>
  <c r="B325" i="2"/>
  <c r="F472" i="2"/>
  <c r="F458" i="2"/>
  <c r="F302" i="2"/>
  <c r="B358" i="2"/>
  <c r="B433" i="2"/>
  <c r="B446" i="2"/>
  <c r="B532" i="2"/>
  <c r="F433" i="2"/>
  <c r="F485" i="2"/>
  <c r="F471" i="2"/>
  <c r="B473" i="2"/>
  <c r="B432" i="2"/>
  <c r="B543" i="2"/>
  <c r="F328" i="2"/>
  <c r="B460" i="2"/>
  <c r="F432" i="2"/>
  <c r="B369" i="2"/>
  <c r="F567" i="2" l="1"/>
  <c r="F556" i="2"/>
  <c r="F545" i="2"/>
  <c r="F533" i="2"/>
  <c r="F522" i="2"/>
  <c r="F510" i="2"/>
  <c r="F498" i="2"/>
  <c r="F486" i="2"/>
  <c r="F474" i="2"/>
  <c r="F461" i="2"/>
  <c r="F448" i="2"/>
  <c r="F435" i="2"/>
  <c r="F422" i="2"/>
  <c r="F410" i="2"/>
  <c r="F398" i="2"/>
  <c r="F386" i="2"/>
  <c r="F374" i="2"/>
  <c r="F359" i="2"/>
  <c r="F345" i="2"/>
  <c r="F329" i="2"/>
  <c r="J315" i="2" l="1"/>
  <c r="I315" i="2"/>
  <c r="H315" i="2"/>
  <c r="C310" i="2"/>
  <c r="C308" i="2"/>
  <c r="J303" i="2"/>
  <c r="I303" i="2"/>
  <c r="H303" i="2"/>
  <c r="C298" i="2"/>
  <c r="C296" i="2"/>
  <c r="J291" i="2"/>
  <c r="I291" i="2"/>
  <c r="H291" i="2"/>
  <c r="C285" i="2"/>
  <c r="C283" i="2"/>
  <c r="J278" i="2"/>
  <c r="I278" i="2"/>
  <c r="H278" i="2"/>
  <c r="C273" i="2"/>
  <c r="C271" i="2"/>
  <c r="J266" i="2"/>
  <c r="I266" i="2"/>
  <c r="H266" i="2"/>
  <c r="C261" i="2"/>
  <c r="C259" i="2"/>
  <c r="J254" i="2"/>
  <c r="I254" i="2"/>
  <c r="H254" i="2"/>
  <c r="C249" i="2"/>
  <c r="C247" i="2"/>
  <c r="J242" i="2"/>
  <c r="I242" i="2"/>
  <c r="H242" i="2"/>
  <c r="C237" i="2"/>
  <c r="C235" i="2"/>
  <c r="J230" i="2"/>
  <c r="I230" i="2"/>
  <c r="H230" i="2"/>
  <c r="C225" i="2"/>
  <c r="C223" i="2"/>
  <c r="J218" i="2"/>
  <c r="I218" i="2"/>
  <c r="H218" i="2"/>
  <c r="C214" i="2"/>
  <c r="C212" i="2"/>
  <c r="J207" i="2"/>
  <c r="I207" i="2"/>
  <c r="H207" i="2"/>
  <c r="C203" i="2"/>
  <c r="C201" i="2"/>
  <c r="F195" i="2"/>
  <c r="B264" i="2"/>
  <c r="F264" i="2"/>
  <c r="F228" i="2"/>
  <c r="F181" i="2"/>
  <c r="F288" i="2"/>
  <c r="F313" i="2"/>
  <c r="B180" i="2"/>
  <c r="B301" i="2"/>
  <c r="B167" i="2"/>
  <c r="F166" i="2"/>
  <c r="F217" i="2"/>
  <c r="F301" i="2"/>
  <c r="B313" i="2"/>
  <c r="F240" i="2"/>
  <c r="F252" i="2"/>
  <c r="F167" i="2"/>
  <c r="B240" i="2"/>
  <c r="B181" i="2"/>
  <c r="F206" i="2"/>
  <c r="F182" i="2"/>
  <c r="B166" i="2"/>
  <c r="B276" i="2"/>
  <c r="B288" i="2"/>
  <c r="B217" i="2"/>
  <c r="B182" i="2"/>
  <c r="B252" i="2"/>
  <c r="F180" i="2"/>
  <c r="F276" i="2"/>
  <c r="F179" i="2"/>
  <c r="F183" i="2"/>
  <c r="B183" i="2"/>
  <c r="B179" i="2"/>
  <c r="B228" i="2"/>
  <c r="B195" i="2"/>
  <c r="B206" i="2"/>
  <c r="F315" i="2" l="1"/>
  <c r="F303" i="2"/>
  <c r="F291" i="2"/>
  <c r="F278" i="2"/>
  <c r="F266" i="2"/>
  <c r="F254" i="2"/>
  <c r="F242" i="2"/>
  <c r="F230" i="2"/>
  <c r="F218" i="2"/>
  <c r="F207" i="2"/>
  <c r="J196" i="2" l="1"/>
  <c r="I196" i="2"/>
  <c r="H196" i="2"/>
  <c r="C191" i="2"/>
  <c r="C189" i="2"/>
  <c r="J184" i="2"/>
  <c r="I184" i="2"/>
  <c r="H184" i="2"/>
  <c r="C175" i="2"/>
  <c r="C173" i="2"/>
  <c r="J168" i="2"/>
  <c r="I168" i="2"/>
  <c r="H168" i="2"/>
  <c r="C162" i="2"/>
  <c r="C160" i="2"/>
  <c r="J155" i="2"/>
  <c r="I155" i="2"/>
  <c r="H155" i="2"/>
  <c r="C151" i="2"/>
  <c r="C149" i="2"/>
  <c r="J144" i="2"/>
  <c r="I144" i="2"/>
  <c r="H144" i="2"/>
  <c r="C138" i="2"/>
  <c r="C136" i="2"/>
  <c r="J131" i="2"/>
  <c r="I131" i="2"/>
  <c r="H131" i="2"/>
  <c r="C120" i="2"/>
  <c r="C118" i="2"/>
  <c r="J113" i="2"/>
  <c r="I113" i="2"/>
  <c r="H113" i="2"/>
  <c r="C104" i="2"/>
  <c r="C102" i="2"/>
  <c r="J97" i="2"/>
  <c r="I97" i="2"/>
  <c r="H97" i="2"/>
  <c r="C86" i="2"/>
  <c r="C84" i="2"/>
  <c r="J79" i="2"/>
  <c r="I79" i="2"/>
  <c r="H79" i="2"/>
  <c r="C75" i="2"/>
  <c r="C73" i="2"/>
  <c r="J68" i="2"/>
  <c r="I68" i="2"/>
  <c r="H68" i="2"/>
  <c r="C64" i="2"/>
  <c r="C62" i="2"/>
  <c r="J57" i="2"/>
  <c r="I57" i="2"/>
  <c r="H57" i="2"/>
  <c r="C53" i="2"/>
  <c r="C51" i="2"/>
  <c r="J46" i="2"/>
  <c r="I46" i="2"/>
  <c r="H46" i="2"/>
  <c r="C42" i="2"/>
  <c r="C40" i="2"/>
  <c r="J35" i="2"/>
  <c r="I35" i="2"/>
  <c r="H35" i="2"/>
  <c r="C31" i="2"/>
  <c r="C29" i="2"/>
  <c r="B194" i="2"/>
  <c r="B124" i="2"/>
  <c r="F93" i="2"/>
  <c r="B129" i="2"/>
  <c r="B142" i="2"/>
  <c r="F91" i="2"/>
  <c r="B123" i="2"/>
  <c r="B127" i="2"/>
  <c r="F107" i="2"/>
  <c r="F67" i="2"/>
  <c r="F34" i="2"/>
  <c r="B67" i="2"/>
  <c r="F56" i="2"/>
  <c r="B108" i="2"/>
  <c r="F89" i="2"/>
  <c r="F143" i="2"/>
  <c r="F129" i="2"/>
  <c r="B126" i="2"/>
  <c r="F111" i="2"/>
  <c r="F128" i="2"/>
  <c r="B94" i="2"/>
  <c r="F95" i="2"/>
  <c r="B93" i="2"/>
  <c r="B165" i="2"/>
  <c r="F127" i="2"/>
  <c r="B125" i="2"/>
  <c r="B34" i="2"/>
  <c r="B89" i="2"/>
  <c r="F178" i="2"/>
  <c r="F194" i="2"/>
  <c r="F124" i="2"/>
  <c r="B107" i="2"/>
  <c r="F109" i="2"/>
  <c r="F125" i="2"/>
  <c r="B154" i="2"/>
  <c r="F154" i="2"/>
  <c r="B56" i="2"/>
  <c r="B45" i="2"/>
  <c r="F110" i="2"/>
  <c r="F126" i="2"/>
  <c r="B143" i="2"/>
  <c r="F141" i="2"/>
  <c r="B178" i="2"/>
  <c r="F123" i="2"/>
  <c r="F45" i="2"/>
  <c r="B141" i="2"/>
  <c r="B95" i="2"/>
  <c r="B78" i="2"/>
  <c r="B111" i="2"/>
  <c r="B110" i="2"/>
  <c r="F108" i="2"/>
  <c r="F165" i="2"/>
  <c r="B91" i="2"/>
  <c r="B109" i="2"/>
  <c r="F142" i="2"/>
  <c r="F78" i="2"/>
  <c r="B128" i="2"/>
  <c r="F196" i="2" l="1"/>
  <c r="F184" i="2"/>
  <c r="F168" i="2"/>
  <c r="F155" i="2"/>
  <c r="F144" i="2"/>
  <c r="F131" i="2"/>
  <c r="F113" i="2"/>
  <c r="F79" i="2"/>
  <c r="F68" i="2"/>
  <c r="F57" i="2"/>
  <c r="F46" i="2"/>
  <c r="F35" i="2"/>
  <c r="F94" i="2"/>
  <c r="F97" i="2" l="1"/>
  <c r="J10" i="5"/>
  <c r="I10" i="5"/>
  <c r="H10" i="5"/>
  <c r="C6" i="5"/>
  <c r="C4" i="5"/>
  <c r="J24" i="2"/>
  <c r="C38" i="1" s="1"/>
  <c r="I24" i="2"/>
  <c r="H24" i="2"/>
  <c r="C20" i="1" s="1"/>
  <c r="C20" i="2"/>
  <c r="C18" i="2"/>
  <c r="B3" i="2"/>
  <c r="C39" i="1"/>
  <c r="C35" i="1"/>
  <c r="C33" i="1"/>
  <c r="C31" i="1"/>
  <c r="C28" i="1"/>
  <c r="C14" i="1"/>
  <c r="C13" i="1"/>
  <c r="C12" i="1"/>
  <c r="C11" i="1"/>
  <c r="C10" i="1"/>
  <c r="C9" i="1"/>
  <c r="F23" i="2"/>
  <c r="B9" i="5"/>
  <c r="F9" i="5"/>
  <c r="B23" i="2"/>
  <c r="C22" i="1" l="1"/>
  <c r="C29" i="1"/>
  <c r="C36" i="1"/>
  <c r="C27" i="1"/>
  <c r="C32" i="1"/>
  <c r="C37" i="1"/>
  <c r="C30" i="1"/>
  <c r="C34" i="1"/>
  <c r="C16" i="1"/>
  <c r="C23" i="1"/>
  <c r="C17" i="1"/>
  <c r="C19" i="1"/>
  <c r="F24" i="2"/>
  <c r="C24" i="1" s="1"/>
  <c r="F10" i="5"/>
  <c r="C18" i="1" l="1"/>
  <c r="C26"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B31EF1C0-23B4-4B81-BD81-00E27691BA3B}">
      <text>
        <r>
          <rPr>
            <sz val="11"/>
            <color theme="1"/>
            <rFont val="Calibri"/>
            <family val="2"/>
            <scheme val="minor"/>
          </rPr>
          <t>Introducir un texto con el nombre o referencia de la contratación</t>
        </r>
      </text>
    </comment>
    <comment ref="B27" authorId="2" shapeId="0" xr:uid="{1B14C756-7030-46E8-8F56-D4BBE6D9C32F}">
      <text>
        <r>
          <rPr>
            <sz val="11"/>
            <color theme="1"/>
            <rFont val="Calibri"/>
            <family val="2"/>
            <scheme val="minor"/>
          </rPr>
          <t>Introduzca un texto con la finalidad de la contratación</t>
        </r>
      </text>
    </comment>
    <comment ref="C27" authorId="2" shapeId="0" xr:uid="{B7B4BF21-D5E6-4576-80BE-6CC510375550}">
      <text>
        <r>
          <rPr>
            <sz val="11"/>
            <color theme="1"/>
            <rFont val="Calibri"/>
            <family val="2"/>
            <scheme val="minor"/>
          </rPr>
          <t>Seleccionar un valor del listado</t>
        </r>
      </text>
    </comment>
    <comment ref="D27" authorId="2" shapeId="0" xr:uid="{8A394C89-C81E-40A5-9582-3197541EC2DC}">
      <text>
        <r>
          <rPr>
            <sz val="11"/>
            <color theme="1"/>
            <rFont val="Calibri"/>
            <family val="2"/>
            <scheme val="minor"/>
          </rPr>
          <t>Seleccione el tipo de procedimiento</t>
        </r>
      </text>
    </comment>
    <comment ref="E27" authorId="2" shapeId="0" xr:uid="{29CA0DA9-515A-4815-A711-9A49ACD3AEA3}">
      <text>
        <r>
          <rPr>
            <sz val="11"/>
            <color theme="1"/>
            <rFont val="Calibri"/>
            <family val="2"/>
            <scheme val="minor"/>
          </rPr>
          <t>Seleccione un valor de la lista</t>
        </r>
      </text>
    </comment>
    <comment ref="F27" authorId="2" shapeId="0" xr:uid="{955C7FE6-275C-4E57-8177-CAD37A09D9A4}">
      <text>
        <r>
          <rPr>
            <sz val="11"/>
            <color theme="1"/>
            <rFont val="Calibri"/>
            <family val="2"/>
            <scheme val="minor"/>
          </rPr>
          <t>Introduzca el código SNIP</t>
        </r>
      </text>
    </comment>
    <comment ref="C28" authorId="2" shapeId="0" xr:uid="{C7CAB74C-328F-488C-B484-CA28A0F7A184}">
      <text>
        <r>
          <rPr>
            <sz val="11"/>
            <color theme="1"/>
            <rFont val="Calibri"/>
            <family val="2"/>
            <scheme val="minor"/>
          </rPr>
          <t>Introduzca la fecha de inicio del proceso, en formato dd-mm-aaaa</t>
        </r>
      </text>
    </comment>
    <comment ref="F28" authorId="2" shapeId="0" xr:uid="{D81B14EC-912E-4B1D-B72C-ED712285F6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0ECEF664-223E-4474-8F06-9560E177BAA6}">
      <text/>
    </comment>
    <comment ref="C30" authorId="2" shapeId="0" xr:uid="{2B1E31E2-9489-4C8F-ACAB-085D7F90D9AD}">
      <text>
        <r>
          <rPr>
            <sz val="11"/>
            <color theme="1"/>
            <rFont val="Calibri"/>
            <family val="2"/>
            <scheme val="minor"/>
          </rPr>
          <t>Introduzca la fecha prevista de adjudicación, en formato dd-mm-aaaa</t>
        </r>
      </text>
    </comment>
    <comment ref="F30" authorId="2" shapeId="0" xr:uid="{4B49A4EE-2467-4605-9E79-44070DB12CD3}">
      <text/>
    </comment>
    <comment ref="F31" authorId="2" shapeId="0" xr:uid="{53E7576E-84B0-4BC6-9EE4-CDA627271807}">
      <text/>
    </comment>
    <comment ref="A33" authorId="2" shapeId="0" xr:uid="{7B2814CA-1A80-4F46-9588-C21A5D283E7D}">
      <text>
        <r>
          <rPr>
            <sz val="11"/>
            <color theme="1"/>
            <rFont val="Calibri"/>
            <family val="2"/>
            <scheme val="minor"/>
          </rPr>
          <t>Introduzca un codigo UNSPSC</t>
        </r>
      </text>
    </comment>
    <comment ref="B33" authorId="2" shapeId="0" xr:uid="{D800DEBD-D646-4C81-B752-3C7A2B40756B}">
      <text>
        <r>
          <rPr>
            <sz val="11"/>
            <color theme="1"/>
            <rFont val="Calibri"/>
            <family val="2"/>
            <scheme val="minor"/>
          </rPr>
          <t>Descripción calculada automáticamente a partir de código del artículo</t>
        </r>
      </text>
    </comment>
    <comment ref="C33" authorId="2" shapeId="0" xr:uid="{8FD42390-F1CF-4A82-934D-3044897BFEED}">
      <text>
        <r>
          <rPr>
            <sz val="11"/>
            <color theme="1"/>
            <rFont val="Calibri"/>
            <family val="2"/>
            <scheme val="minor"/>
          </rPr>
          <t>Seleccione un valor de la lista</t>
        </r>
      </text>
    </comment>
    <comment ref="D33" authorId="2" shapeId="0" xr:uid="{65EBAF40-62E1-48BA-8103-74196987CDDE}">
      <text>
        <r>
          <rPr>
            <sz val="11"/>
            <color theme="1"/>
            <rFont val="Calibri"/>
            <family val="2"/>
            <scheme val="minor"/>
          </rPr>
          <t>Introduzca un número con dos decimales como máximo. Debe ser igual o mayor a la "Cantidad Real Consumida"</t>
        </r>
      </text>
    </comment>
    <comment ref="E33" authorId="2" shapeId="0" xr:uid="{3B3AE9F9-78FE-43B6-8396-91F30C7D448C}">
      <text>
        <r>
          <rPr>
            <sz val="11"/>
            <color theme="1"/>
            <rFont val="Calibri"/>
            <family val="2"/>
            <scheme val="minor"/>
          </rPr>
          <t>Introduzca un número con dos decimales como máximo</t>
        </r>
      </text>
    </comment>
    <comment ref="F33" authorId="2" shapeId="0" xr:uid="{7CF242B6-A7F9-4178-A064-A1F648318222}">
      <text>
        <r>
          <rPr>
            <sz val="11"/>
            <color theme="1"/>
            <rFont val="Calibri"/>
            <family val="2"/>
            <scheme val="minor"/>
          </rPr>
          <t>Monto calculado automáticamente por el sistema</t>
        </r>
      </text>
    </comment>
    <comment ref="A38" authorId="2" shapeId="0" xr:uid="{0E6938F3-97E7-4A52-A246-C6C2D56D7C09}">
      <text>
        <r>
          <rPr>
            <sz val="11"/>
            <color theme="1"/>
            <rFont val="Calibri"/>
            <family val="2"/>
            <scheme val="minor"/>
          </rPr>
          <t>Introducir un texto con el nombre o referencia de la contratación</t>
        </r>
      </text>
    </comment>
    <comment ref="B38" authorId="2" shapeId="0" xr:uid="{F21FA3C4-CCB4-4DF7-9377-6353B7622CE2}">
      <text>
        <r>
          <rPr>
            <sz val="11"/>
            <color theme="1"/>
            <rFont val="Calibri"/>
            <family val="2"/>
            <scheme val="minor"/>
          </rPr>
          <t>Introduzca un texto con la finalidad de la contratación</t>
        </r>
      </text>
    </comment>
    <comment ref="C38" authorId="2" shapeId="0" xr:uid="{EB50D3C8-4921-4778-94FD-A2FB999C80AA}">
      <text>
        <r>
          <rPr>
            <sz val="11"/>
            <color theme="1"/>
            <rFont val="Calibri"/>
            <family val="2"/>
            <scheme val="minor"/>
          </rPr>
          <t>Seleccionar un valor del listado</t>
        </r>
      </text>
    </comment>
    <comment ref="D38" authorId="2" shapeId="0" xr:uid="{7AA51B2E-8A46-49BD-A97E-FB91936CFFD6}">
      <text>
        <r>
          <rPr>
            <sz val="11"/>
            <color theme="1"/>
            <rFont val="Calibri"/>
            <family val="2"/>
            <scheme val="minor"/>
          </rPr>
          <t>Seleccione el tipo de procedimiento</t>
        </r>
      </text>
    </comment>
    <comment ref="E38" authorId="2" shapeId="0" xr:uid="{F3F05F69-EAF1-4AC1-BCBF-3E69496A9BAA}">
      <text>
        <r>
          <rPr>
            <sz val="11"/>
            <color theme="1"/>
            <rFont val="Calibri"/>
            <family val="2"/>
            <scheme val="minor"/>
          </rPr>
          <t>Seleccione un valor de la lista</t>
        </r>
      </text>
    </comment>
    <comment ref="F38" authorId="2" shapeId="0" xr:uid="{491F9FB2-CE8D-4A16-94B8-9CC88F77084A}">
      <text>
        <r>
          <rPr>
            <sz val="11"/>
            <color theme="1"/>
            <rFont val="Calibri"/>
            <family val="2"/>
            <scheme val="minor"/>
          </rPr>
          <t>Introduzca el código SNIP</t>
        </r>
      </text>
    </comment>
    <comment ref="C39" authorId="2" shapeId="0" xr:uid="{CCFB8E66-EC45-434C-BEA8-78E738F0088B}">
      <text>
        <r>
          <rPr>
            <sz val="11"/>
            <color theme="1"/>
            <rFont val="Calibri"/>
            <family val="2"/>
            <scheme val="minor"/>
          </rPr>
          <t>Introduzca la fecha de inicio del proceso, en formato dd-mm-aaaa</t>
        </r>
      </text>
    </comment>
    <comment ref="F39" authorId="2" shapeId="0" xr:uid="{78D7F73F-FEA1-4DC3-9942-DDB0CFFAC8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359208F8-8AAD-4081-8CFA-5E48189187AD}">
      <text/>
    </comment>
    <comment ref="C41" authorId="2" shapeId="0" xr:uid="{4B29E2B3-49C1-425B-8481-214ED0161679}">
      <text>
        <r>
          <rPr>
            <sz val="11"/>
            <color theme="1"/>
            <rFont val="Calibri"/>
            <family val="2"/>
            <scheme val="minor"/>
          </rPr>
          <t>Introduzca la fecha prevista de adjudicación, en formato dd-mm-aaaa</t>
        </r>
      </text>
    </comment>
    <comment ref="F41" authorId="2" shapeId="0" xr:uid="{44611C48-7509-4266-A0E9-D964A9CD19BA}">
      <text/>
    </comment>
    <comment ref="F42" authorId="2" shapeId="0" xr:uid="{670F1108-52EC-4E3A-B2B4-9D5810BF6E52}">
      <text/>
    </comment>
    <comment ref="A44" authorId="2" shapeId="0" xr:uid="{9C30A027-3FED-4BD7-938B-A18A8FFF4B24}">
      <text>
        <r>
          <rPr>
            <sz val="11"/>
            <color theme="1"/>
            <rFont val="Calibri"/>
            <family val="2"/>
            <scheme val="minor"/>
          </rPr>
          <t>Introduzca un codigo UNSPSC</t>
        </r>
      </text>
    </comment>
    <comment ref="B44" authorId="2" shapeId="0" xr:uid="{FB3716F7-7992-4422-900A-FA7934750820}">
      <text>
        <r>
          <rPr>
            <sz val="11"/>
            <color theme="1"/>
            <rFont val="Calibri"/>
            <family val="2"/>
            <scheme val="minor"/>
          </rPr>
          <t>Descripción calculada automáticamente a partir de código del artículo</t>
        </r>
      </text>
    </comment>
    <comment ref="C44" authorId="2" shapeId="0" xr:uid="{7AE3F8E2-D511-4078-A9D0-D18A3C8B6668}">
      <text>
        <r>
          <rPr>
            <sz val="11"/>
            <color theme="1"/>
            <rFont val="Calibri"/>
            <family val="2"/>
            <scheme val="minor"/>
          </rPr>
          <t>Seleccione un valor de la lista</t>
        </r>
      </text>
    </comment>
    <comment ref="D44" authorId="2" shapeId="0" xr:uid="{53C2F3F8-2DAA-4CB8-B81B-2256E8EC84A1}">
      <text>
        <r>
          <rPr>
            <sz val="11"/>
            <color theme="1"/>
            <rFont val="Calibri"/>
            <family val="2"/>
            <scheme val="minor"/>
          </rPr>
          <t>Introduzca un número con dos decimales como máximo. Debe ser igual o mayor a la "Cantidad Real Consumida"</t>
        </r>
      </text>
    </comment>
    <comment ref="E44" authorId="2" shapeId="0" xr:uid="{8CE724F2-007A-4608-83AF-70A3DE30B887}">
      <text>
        <r>
          <rPr>
            <sz val="11"/>
            <color theme="1"/>
            <rFont val="Calibri"/>
            <family val="2"/>
            <scheme val="minor"/>
          </rPr>
          <t>Introduzca un número con dos decimales como máximo</t>
        </r>
      </text>
    </comment>
    <comment ref="F44" authorId="2" shapeId="0" xr:uid="{B4DF35A5-90A9-4D31-B4D6-CD6F0C97DEC6}">
      <text>
        <r>
          <rPr>
            <sz val="11"/>
            <color theme="1"/>
            <rFont val="Calibri"/>
            <family val="2"/>
            <scheme val="minor"/>
          </rPr>
          <t>Monto calculado automáticamente por el sistema</t>
        </r>
      </text>
    </comment>
    <comment ref="A49" authorId="2" shapeId="0" xr:uid="{58D27AA9-775E-4879-A823-4A9FA3FB0567}">
      <text>
        <r>
          <rPr>
            <sz val="11"/>
            <color theme="1"/>
            <rFont val="Calibri"/>
            <family val="2"/>
            <scheme val="minor"/>
          </rPr>
          <t>Introducir un texto con el nombre o referencia de la contratación</t>
        </r>
      </text>
    </comment>
    <comment ref="B49" authorId="2" shapeId="0" xr:uid="{02A762ED-2EF3-46F5-89CC-52AB22761D68}">
      <text>
        <r>
          <rPr>
            <sz val="11"/>
            <color theme="1"/>
            <rFont val="Calibri"/>
            <family val="2"/>
            <scheme val="minor"/>
          </rPr>
          <t>Introduzca un texto con la finalidad de la contratación</t>
        </r>
      </text>
    </comment>
    <comment ref="C49" authorId="2" shapeId="0" xr:uid="{02242BCA-C146-437C-8934-86C0A09811D0}">
      <text>
        <r>
          <rPr>
            <sz val="11"/>
            <color theme="1"/>
            <rFont val="Calibri"/>
            <family val="2"/>
            <scheme val="minor"/>
          </rPr>
          <t>Seleccionar un valor del listado</t>
        </r>
      </text>
    </comment>
    <comment ref="D49" authorId="2" shapeId="0" xr:uid="{84D59298-86AD-448B-9C1F-58B91169AB9C}">
      <text>
        <r>
          <rPr>
            <sz val="11"/>
            <color theme="1"/>
            <rFont val="Calibri"/>
            <family val="2"/>
            <scheme val="minor"/>
          </rPr>
          <t>Seleccione el tipo de procedimiento</t>
        </r>
      </text>
    </comment>
    <comment ref="E49" authorId="2" shapeId="0" xr:uid="{49BB4F83-6C3B-49E8-AA7D-359665BDD68D}">
      <text>
        <r>
          <rPr>
            <sz val="11"/>
            <color theme="1"/>
            <rFont val="Calibri"/>
            <family val="2"/>
            <scheme val="minor"/>
          </rPr>
          <t>Seleccione un valor de la lista</t>
        </r>
      </text>
    </comment>
    <comment ref="F49" authorId="2" shapeId="0" xr:uid="{893B210F-E45B-43F1-B03D-EE62076954C2}">
      <text>
        <r>
          <rPr>
            <sz val="11"/>
            <color theme="1"/>
            <rFont val="Calibri"/>
            <family val="2"/>
            <scheme val="minor"/>
          </rPr>
          <t>Introduzca el código SNIP</t>
        </r>
      </text>
    </comment>
    <comment ref="C50" authorId="2" shapeId="0" xr:uid="{871E4A89-5894-4C12-B30B-E338D91C52FE}">
      <text>
        <r>
          <rPr>
            <sz val="11"/>
            <color theme="1"/>
            <rFont val="Calibri"/>
            <family val="2"/>
            <scheme val="minor"/>
          </rPr>
          <t>Introduzca la fecha de inicio del proceso, en formato dd-mm-aaaa</t>
        </r>
      </text>
    </comment>
    <comment ref="F50" authorId="2" shapeId="0" xr:uid="{74AED51D-F450-4AF2-A984-3B68F24F55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2DAC47E4-7A27-49BE-AAF0-C1623EE0409B}">
      <text/>
    </comment>
    <comment ref="C52" authorId="2" shapeId="0" xr:uid="{185EBBCE-9073-48B0-98ED-BCF6BED5E1E1}">
      <text>
        <r>
          <rPr>
            <sz val="11"/>
            <color theme="1"/>
            <rFont val="Calibri"/>
            <family val="2"/>
            <scheme val="minor"/>
          </rPr>
          <t>Introduzca la fecha prevista de adjudicación, en formato dd-mm-aaaa</t>
        </r>
      </text>
    </comment>
    <comment ref="F52" authorId="2" shapeId="0" xr:uid="{A5C08C1F-1A1A-4AD4-8600-EADE939E5472}">
      <text/>
    </comment>
    <comment ref="F53" authorId="2" shapeId="0" xr:uid="{6E89D28A-A26C-4664-A769-471C178B6089}">
      <text/>
    </comment>
    <comment ref="A55" authorId="2" shapeId="0" xr:uid="{13268740-49E6-481C-9343-013EAA55C9F6}">
      <text>
        <r>
          <rPr>
            <sz val="11"/>
            <color theme="1"/>
            <rFont val="Calibri"/>
            <family val="2"/>
            <scheme val="minor"/>
          </rPr>
          <t>Introduzca un codigo UNSPSC</t>
        </r>
      </text>
    </comment>
    <comment ref="B55" authorId="2" shapeId="0" xr:uid="{C52EC58F-87B5-4F68-80C6-742714A02221}">
      <text>
        <r>
          <rPr>
            <sz val="11"/>
            <color theme="1"/>
            <rFont val="Calibri"/>
            <family val="2"/>
            <scheme val="minor"/>
          </rPr>
          <t>Descripción calculada automáticamente a partir de código del artículo</t>
        </r>
      </text>
    </comment>
    <comment ref="C55" authorId="2" shapeId="0" xr:uid="{DD7E6A3C-E517-4A2B-8DB7-AE7440E51B54}">
      <text>
        <r>
          <rPr>
            <sz val="11"/>
            <color theme="1"/>
            <rFont val="Calibri"/>
            <family val="2"/>
            <scheme val="minor"/>
          </rPr>
          <t>Seleccione un valor de la lista</t>
        </r>
      </text>
    </comment>
    <comment ref="D55" authorId="2" shapeId="0" xr:uid="{CEBAB539-E9F0-4FC2-9D40-2A178EAB6FE9}">
      <text>
        <r>
          <rPr>
            <sz val="11"/>
            <color theme="1"/>
            <rFont val="Calibri"/>
            <family val="2"/>
            <scheme val="minor"/>
          </rPr>
          <t>Introduzca un número con dos decimales como máximo. Debe ser igual o mayor a la "Cantidad Real Consumida"</t>
        </r>
      </text>
    </comment>
    <comment ref="E55" authorId="2" shapeId="0" xr:uid="{55DBF74A-F0AB-4A7D-ABE6-0F405E6E1475}">
      <text>
        <r>
          <rPr>
            <sz val="11"/>
            <color theme="1"/>
            <rFont val="Calibri"/>
            <family val="2"/>
            <scheme val="minor"/>
          </rPr>
          <t>Introduzca un número con dos decimales como máximo</t>
        </r>
      </text>
    </comment>
    <comment ref="F55" authorId="2" shapeId="0" xr:uid="{5869B2BB-0747-4F26-8189-95CFC9280764}">
      <text>
        <r>
          <rPr>
            <sz val="11"/>
            <color theme="1"/>
            <rFont val="Calibri"/>
            <family val="2"/>
            <scheme val="minor"/>
          </rPr>
          <t>Monto calculado automáticamente por el sistema</t>
        </r>
      </text>
    </comment>
    <comment ref="A60" authorId="2" shapeId="0" xr:uid="{CCFA3C16-66D3-431A-AE63-6E08A456CA17}">
      <text>
        <r>
          <rPr>
            <sz val="11"/>
            <color theme="1"/>
            <rFont val="Calibri"/>
            <family val="2"/>
            <scheme val="minor"/>
          </rPr>
          <t>Introducir un texto con el nombre o referencia de la contratación</t>
        </r>
      </text>
    </comment>
    <comment ref="B60" authorId="2" shapeId="0" xr:uid="{88978879-9961-4C5A-9A95-08DED5589B6C}">
      <text>
        <r>
          <rPr>
            <sz val="11"/>
            <color theme="1"/>
            <rFont val="Calibri"/>
            <family val="2"/>
            <scheme val="minor"/>
          </rPr>
          <t>Introduzca un texto con la finalidad de la contratación</t>
        </r>
      </text>
    </comment>
    <comment ref="C60" authorId="2" shapeId="0" xr:uid="{0914BA2D-B595-4EAD-88E5-BFBE6240F511}">
      <text>
        <r>
          <rPr>
            <sz val="11"/>
            <color theme="1"/>
            <rFont val="Calibri"/>
            <family val="2"/>
            <scheme val="minor"/>
          </rPr>
          <t>Seleccionar un valor del listado</t>
        </r>
      </text>
    </comment>
    <comment ref="D60" authorId="2" shapeId="0" xr:uid="{5F718E80-6990-4CD6-B0C9-12EADA0EB99C}">
      <text>
        <r>
          <rPr>
            <sz val="11"/>
            <color theme="1"/>
            <rFont val="Calibri"/>
            <family val="2"/>
            <scheme val="minor"/>
          </rPr>
          <t>Seleccione el tipo de procedimiento</t>
        </r>
      </text>
    </comment>
    <comment ref="E60" authorId="2" shapeId="0" xr:uid="{CFFFBAB9-C12A-4C96-B189-8BED2EED6A2B}">
      <text>
        <r>
          <rPr>
            <sz val="11"/>
            <color theme="1"/>
            <rFont val="Calibri"/>
            <family val="2"/>
            <scheme val="minor"/>
          </rPr>
          <t>Seleccione un valor de la lista</t>
        </r>
      </text>
    </comment>
    <comment ref="F60" authorId="2" shapeId="0" xr:uid="{4CD91981-EA9D-4F36-9FE9-C5BAA97D08CB}">
      <text>
        <r>
          <rPr>
            <sz val="11"/>
            <color theme="1"/>
            <rFont val="Calibri"/>
            <family val="2"/>
            <scheme val="minor"/>
          </rPr>
          <t>Introduzca el código SNIP</t>
        </r>
      </text>
    </comment>
    <comment ref="C61" authorId="2" shapeId="0" xr:uid="{94A59583-8F0C-4820-B358-51F91DB7588F}">
      <text>
        <r>
          <rPr>
            <sz val="11"/>
            <color theme="1"/>
            <rFont val="Calibri"/>
            <family val="2"/>
            <scheme val="minor"/>
          </rPr>
          <t>Introduzca la fecha de inicio del proceso, en formato dd-mm-aaaa</t>
        </r>
      </text>
    </comment>
    <comment ref="F61" authorId="2" shapeId="0" xr:uid="{84FBB9D6-6514-45FE-8FBB-8E43E9982D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0148E1CF-45F9-4BFC-B4EA-153976DAA475}">
      <text/>
    </comment>
    <comment ref="C63" authorId="2" shapeId="0" xr:uid="{ED924C8C-633D-4FE9-B814-428FEA80E203}">
      <text>
        <r>
          <rPr>
            <sz val="11"/>
            <color theme="1"/>
            <rFont val="Calibri"/>
            <family val="2"/>
            <scheme val="minor"/>
          </rPr>
          <t>Introduzca la fecha prevista de adjudicación, en formato dd-mm-aaaa</t>
        </r>
      </text>
    </comment>
    <comment ref="F63" authorId="2" shapeId="0" xr:uid="{CF57AEDB-688E-4051-BF7C-9E3A329117AF}">
      <text/>
    </comment>
    <comment ref="F64" authorId="2" shapeId="0" xr:uid="{9CE2E29A-7D54-402B-815B-E0BF1B8B451C}">
      <text/>
    </comment>
    <comment ref="A66" authorId="2" shapeId="0" xr:uid="{AE2D5124-7DF8-474F-9FBF-E8F63EF4C468}">
      <text>
        <r>
          <rPr>
            <sz val="11"/>
            <color theme="1"/>
            <rFont val="Calibri"/>
            <family val="2"/>
            <scheme val="minor"/>
          </rPr>
          <t>Introduzca un codigo UNSPSC</t>
        </r>
      </text>
    </comment>
    <comment ref="B66" authorId="2" shapeId="0" xr:uid="{CB5A75A5-0D74-492A-B4FF-78F6461A634C}">
      <text>
        <r>
          <rPr>
            <sz val="11"/>
            <color theme="1"/>
            <rFont val="Calibri"/>
            <family val="2"/>
            <scheme val="minor"/>
          </rPr>
          <t>Descripción calculada automáticamente a partir de código del artículo</t>
        </r>
      </text>
    </comment>
    <comment ref="C66" authorId="2" shapeId="0" xr:uid="{ED020BDD-4BC1-4AC7-AD8D-AB87B247162E}">
      <text>
        <r>
          <rPr>
            <sz val="11"/>
            <color theme="1"/>
            <rFont val="Calibri"/>
            <family val="2"/>
            <scheme val="minor"/>
          </rPr>
          <t>Seleccione un valor de la lista</t>
        </r>
      </text>
    </comment>
    <comment ref="D66" authorId="2" shapeId="0" xr:uid="{2E70994B-C283-4BE7-945A-AED85D3DD475}">
      <text>
        <r>
          <rPr>
            <sz val="11"/>
            <color theme="1"/>
            <rFont val="Calibri"/>
            <family val="2"/>
            <scheme val="minor"/>
          </rPr>
          <t>Introduzca un número con dos decimales como máximo. Debe ser igual o mayor a la "Cantidad Real Consumida"</t>
        </r>
      </text>
    </comment>
    <comment ref="E66" authorId="2" shapeId="0" xr:uid="{D8680C3F-7752-4F41-8333-BF95A03F8EE1}">
      <text>
        <r>
          <rPr>
            <sz val="11"/>
            <color theme="1"/>
            <rFont val="Calibri"/>
            <family val="2"/>
            <scheme val="minor"/>
          </rPr>
          <t>Introduzca un número con dos decimales como máximo</t>
        </r>
      </text>
    </comment>
    <comment ref="F66" authorId="2" shapeId="0" xr:uid="{0858B584-0254-4B66-BF5E-139F92797AC3}">
      <text>
        <r>
          <rPr>
            <sz val="11"/>
            <color theme="1"/>
            <rFont val="Calibri"/>
            <family val="2"/>
            <scheme val="minor"/>
          </rPr>
          <t>Monto calculado automáticamente por el sistema</t>
        </r>
      </text>
    </comment>
    <comment ref="A71" authorId="2" shapeId="0" xr:uid="{7229EBDD-4F1D-480E-917A-E96F415451B4}">
      <text>
        <r>
          <rPr>
            <sz val="11"/>
            <color theme="1"/>
            <rFont val="Calibri"/>
            <family val="2"/>
            <scheme val="minor"/>
          </rPr>
          <t>Introducir un texto con el nombre o referencia de la contratación</t>
        </r>
      </text>
    </comment>
    <comment ref="B71" authorId="2" shapeId="0" xr:uid="{C67BC8A6-06EE-4D57-ABB6-2B9A2BF21DA5}">
      <text>
        <r>
          <rPr>
            <sz val="11"/>
            <color theme="1"/>
            <rFont val="Calibri"/>
            <family val="2"/>
            <scheme val="minor"/>
          </rPr>
          <t>Introduzca un texto con la finalidad de la contratación</t>
        </r>
      </text>
    </comment>
    <comment ref="C71" authorId="2" shapeId="0" xr:uid="{26658C98-F14B-4F57-A12D-AAD14D71333D}">
      <text>
        <r>
          <rPr>
            <sz val="11"/>
            <color theme="1"/>
            <rFont val="Calibri"/>
            <family val="2"/>
            <scheme val="minor"/>
          </rPr>
          <t>Seleccionar un valor del listado</t>
        </r>
      </text>
    </comment>
    <comment ref="D71" authorId="2" shapeId="0" xr:uid="{5EEB4292-E28A-4F09-9E28-EFC1A3C009D0}">
      <text>
        <r>
          <rPr>
            <sz val="11"/>
            <color theme="1"/>
            <rFont val="Calibri"/>
            <family val="2"/>
            <scheme val="minor"/>
          </rPr>
          <t>Seleccione el tipo de procedimiento</t>
        </r>
      </text>
    </comment>
    <comment ref="E71" authorId="2" shapeId="0" xr:uid="{F67694DC-158A-4FAE-BE68-1669DFEEDF50}">
      <text>
        <r>
          <rPr>
            <sz val="11"/>
            <color theme="1"/>
            <rFont val="Calibri"/>
            <family val="2"/>
            <scheme val="minor"/>
          </rPr>
          <t>Seleccione un valor de la lista</t>
        </r>
      </text>
    </comment>
    <comment ref="F71" authorId="2" shapeId="0" xr:uid="{5926E187-6262-49C8-B244-EF3400D10EA5}">
      <text>
        <r>
          <rPr>
            <sz val="11"/>
            <color theme="1"/>
            <rFont val="Calibri"/>
            <family val="2"/>
            <scheme val="minor"/>
          </rPr>
          <t>Introduzca el código SNIP</t>
        </r>
      </text>
    </comment>
    <comment ref="C72" authorId="2" shapeId="0" xr:uid="{7412437D-A4F7-468D-A1A4-5234DB242D13}">
      <text>
        <r>
          <rPr>
            <sz val="11"/>
            <color theme="1"/>
            <rFont val="Calibri"/>
            <family val="2"/>
            <scheme val="minor"/>
          </rPr>
          <t>Introduzca la fecha de inicio del proceso, en formato dd-mm-aaaa</t>
        </r>
      </text>
    </comment>
    <comment ref="F72" authorId="2" shapeId="0" xr:uid="{F00D56A6-9F76-4187-BBD9-ADF343215E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B701686E-8564-437D-A137-61171078D2EB}">
      <text/>
    </comment>
    <comment ref="C74" authorId="2" shapeId="0" xr:uid="{8227F79D-D8B1-43B0-9C02-12C19F145D3C}">
      <text>
        <r>
          <rPr>
            <sz val="11"/>
            <color theme="1"/>
            <rFont val="Calibri"/>
            <family val="2"/>
            <scheme val="minor"/>
          </rPr>
          <t>Introduzca la fecha prevista de adjudicación, en formato dd-mm-aaaa</t>
        </r>
      </text>
    </comment>
    <comment ref="F74" authorId="2" shapeId="0" xr:uid="{84645FFA-A490-44D6-923C-DBD6AB7FB1C9}">
      <text/>
    </comment>
    <comment ref="F75" authorId="2" shapeId="0" xr:uid="{C96B6C6F-C664-468F-AE6C-87277DFE4A24}">
      <text/>
    </comment>
    <comment ref="A77" authorId="2" shapeId="0" xr:uid="{4724C6C8-560E-475F-860E-85850D8D819B}">
      <text>
        <r>
          <rPr>
            <sz val="11"/>
            <color theme="1"/>
            <rFont val="Calibri"/>
            <family val="2"/>
            <scheme val="minor"/>
          </rPr>
          <t>Introduzca un codigo UNSPSC</t>
        </r>
      </text>
    </comment>
    <comment ref="B77" authorId="2" shapeId="0" xr:uid="{105A47A3-94CC-4E68-B5C1-3934524ACBE5}">
      <text>
        <r>
          <rPr>
            <sz val="11"/>
            <color theme="1"/>
            <rFont val="Calibri"/>
            <family val="2"/>
            <scheme val="minor"/>
          </rPr>
          <t>Descripción calculada automáticamente a partir de código del artículo</t>
        </r>
      </text>
    </comment>
    <comment ref="C77" authorId="2" shapeId="0" xr:uid="{6DEDBD6C-569E-423C-9D6B-25A606895E02}">
      <text>
        <r>
          <rPr>
            <sz val="11"/>
            <color theme="1"/>
            <rFont val="Calibri"/>
            <family val="2"/>
            <scheme val="minor"/>
          </rPr>
          <t>Seleccione un valor de la lista</t>
        </r>
      </text>
    </comment>
    <comment ref="D77" authorId="2" shapeId="0" xr:uid="{832B1A8D-0EA6-43FE-8545-F207D1B775E7}">
      <text>
        <r>
          <rPr>
            <sz val="11"/>
            <color theme="1"/>
            <rFont val="Calibri"/>
            <family val="2"/>
            <scheme val="minor"/>
          </rPr>
          <t>Introduzca un número con dos decimales como máximo. Debe ser igual o mayor a la "Cantidad Real Consumida"</t>
        </r>
      </text>
    </comment>
    <comment ref="E77" authorId="2" shapeId="0" xr:uid="{4C5BC5E9-B328-4A62-8F2E-B0768E0B6DF1}">
      <text>
        <r>
          <rPr>
            <sz val="11"/>
            <color theme="1"/>
            <rFont val="Calibri"/>
            <family val="2"/>
            <scheme val="minor"/>
          </rPr>
          <t>Introduzca un número con dos decimales como máximo</t>
        </r>
      </text>
    </comment>
    <comment ref="F77" authorId="2" shapeId="0" xr:uid="{1D1C2679-3B8D-4FD1-9128-A44D3817E55C}">
      <text>
        <r>
          <rPr>
            <sz val="11"/>
            <color theme="1"/>
            <rFont val="Calibri"/>
            <family val="2"/>
            <scheme val="minor"/>
          </rPr>
          <t>Monto calculado automáticamente por el sistema</t>
        </r>
      </text>
    </comment>
    <comment ref="A82" authorId="2" shapeId="0" xr:uid="{A16ECEF1-8D0E-4DB4-9097-DFA9062993AB}">
      <text>
        <r>
          <rPr>
            <sz val="11"/>
            <color theme="1"/>
            <rFont val="Calibri"/>
            <family val="2"/>
            <scheme val="minor"/>
          </rPr>
          <t>Introducir un texto con el nombre o referencia de la contratación</t>
        </r>
      </text>
    </comment>
    <comment ref="B82" authorId="2" shapeId="0" xr:uid="{F0848F90-6B3A-4FE9-8AED-936EE1614020}">
      <text>
        <r>
          <rPr>
            <sz val="11"/>
            <color theme="1"/>
            <rFont val="Calibri"/>
            <family val="2"/>
            <scheme val="minor"/>
          </rPr>
          <t>Introduzca un texto con la finalidad de la contratación</t>
        </r>
      </text>
    </comment>
    <comment ref="C82" authorId="2" shapeId="0" xr:uid="{ADAFCE3A-A55B-4458-91D2-E2B51FECBAB4}">
      <text>
        <r>
          <rPr>
            <sz val="11"/>
            <color theme="1"/>
            <rFont val="Calibri"/>
            <family val="2"/>
            <scheme val="minor"/>
          </rPr>
          <t>Seleccionar un valor del listado</t>
        </r>
      </text>
    </comment>
    <comment ref="D82" authorId="2" shapeId="0" xr:uid="{0D176A49-0905-41D3-8911-1B7B8684D6F8}">
      <text>
        <r>
          <rPr>
            <sz val="11"/>
            <color theme="1"/>
            <rFont val="Calibri"/>
            <family val="2"/>
            <scheme val="minor"/>
          </rPr>
          <t>Seleccione el tipo de procedimiento</t>
        </r>
      </text>
    </comment>
    <comment ref="E82" authorId="2" shapeId="0" xr:uid="{E8E6925A-5403-4ACF-94C6-396A6119E203}">
      <text>
        <r>
          <rPr>
            <sz val="11"/>
            <color theme="1"/>
            <rFont val="Calibri"/>
            <family val="2"/>
            <scheme val="minor"/>
          </rPr>
          <t>Seleccione un valor de la lista</t>
        </r>
      </text>
    </comment>
    <comment ref="F82" authorId="2" shapeId="0" xr:uid="{9D7BB05D-0722-4753-ABA5-88294A55954A}">
      <text>
        <r>
          <rPr>
            <sz val="11"/>
            <color theme="1"/>
            <rFont val="Calibri"/>
            <family val="2"/>
            <scheme val="minor"/>
          </rPr>
          <t>Introduzca el código SNIP</t>
        </r>
      </text>
    </comment>
    <comment ref="C83" authorId="2" shapeId="0" xr:uid="{A227BCF0-80F2-4B84-AA48-9CC1460EE4D6}">
      <text>
        <r>
          <rPr>
            <sz val="11"/>
            <color theme="1"/>
            <rFont val="Calibri"/>
            <family val="2"/>
            <scheme val="minor"/>
          </rPr>
          <t>Introduzca la fecha de inicio del proceso, en formato dd-mm-aaaa</t>
        </r>
      </text>
    </comment>
    <comment ref="F83" authorId="2" shapeId="0" xr:uid="{BB01FC9B-6800-45D0-B154-0D44C82337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xr:uid="{FC5DA4A4-A1EE-4949-8330-132633481892}">
      <text/>
    </comment>
    <comment ref="C85" authorId="2" shapeId="0" xr:uid="{F13E6494-89E8-4046-B2FA-DA6B0FED4761}">
      <text>
        <r>
          <rPr>
            <sz val="11"/>
            <color theme="1"/>
            <rFont val="Calibri"/>
            <family val="2"/>
            <scheme val="minor"/>
          </rPr>
          <t>Introduzca la fecha prevista de adjudicación, en formato dd-mm-aaaa</t>
        </r>
      </text>
    </comment>
    <comment ref="F85" authorId="2" shapeId="0" xr:uid="{191DA6C0-BDBA-489B-AAF3-1BAE6533348F}">
      <text/>
    </comment>
    <comment ref="F86" authorId="2" shapeId="0" xr:uid="{26DD4968-7C80-4D17-A120-1A16D824A0EB}">
      <text/>
    </comment>
    <comment ref="A88" authorId="2" shapeId="0" xr:uid="{006EA7FF-CF58-4763-9569-94DF3B0F23D4}">
      <text>
        <r>
          <rPr>
            <sz val="11"/>
            <color theme="1"/>
            <rFont val="Calibri"/>
            <family val="2"/>
            <scheme val="minor"/>
          </rPr>
          <t>Introduzca un codigo UNSPSC</t>
        </r>
      </text>
    </comment>
    <comment ref="B88" authorId="2" shapeId="0" xr:uid="{F2E949BB-6748-4E1C-B400-FAA4D65F93CB}">
      <text>
        <r>
          <rPr>
            <sz val="11"/>
            <color theme="1"/>
            <rFont val="Calibri"/>
            <family val="2"/>
            <scheme val="minor"/>
          </rPr>
          <t>Descripción calculada automáticamente a partir de código del artículo</t>
        </r>
      </text>
    </comment>
    <comment ref="C88" authorId="2" shapeId="0" xr:uid="{6FA1AD64-0EAE-4AFD-9606-910E0527A126}">
      <text>
        <r>
          <rPr>
            <sz val="11"/>
            <color theme="1"/>
            <rFont val="Calibri"/>
            <family val="2"/>
            <scheme val="minor"/>
          </rPr>
          <t>Seleccione un valor de la lista</t>
        </r>
      </text>
    </comment>
    <comment ref="D88" authorId="2" shapeId="0" xr:uid="{EBC23B33-0D7E-4044-B7B0-8E673589AFC8}">
      <text>
        <r>
          <rPr>
            <sz val="11"/>
            <color theme="1"/>
            <rFont val="Calibri"/>
            <family val="2"/>
            <scheme val="minor"/>
          </rPr>
          <t>Introduzca un número con dos decimales como máximo. Debe ser igual o mayor a la "Cantidad Real Consumida"</t>
        </r>
      </text>
    </comment>
    <comment ref="E88" authorId="2" shapeId="0" xr:uid="{6A4B5A76-C50E-4183-8938-9C744DA9A29C}">
      <text>
        <r>
          <rPr>
            <sz val="11"/>
            <color theme="1"/>
            <rFont val="Calibri"/>
            <family val="2"/>
            <scheme val="minor"/>
          </rPr>
          <t>Introduzca un número con dos decimales como máximo</t>
        </r>
      </text>
    </comment>
    <comment ref="F88" authorId="2" shapeId="0" xr:uid="{75B77E61-FBCA-451E-A951-BFD9C26D5B3D}">
      <text>
        <r>
          <rPr>
            <sz val="11"/>
            <color theme="1"/>
            <rFont val="Calibri"/>
            <family val="2"/>
            <scheme val="minor"/>
          </rPr>
          <t>Monto calculado automáticamente por el sistema</t>
        </r>
      </text>
    </comment>
    <comment ref="A100" authorId="2" shapeId="0" xr:uid="{0778DAFD-91A8-44C9-83DA-051FBC7FD682}">
      <text>
        <r>
          <rPr>
            <sz val="11"/>
            <color theme="1"/>
            <rFont val="Calibri"/>
            <family val="2"/>
            <scheme val="minor"/>
          </rPr>
          <t>Introducir un texto con el nombre o referencia de la contratación</t>
        </r>
      </text>
    </comment>
    <comment ref="B100" authorId="2" shapeId="0" xr:uid="{52C84C32-EE9F-4BF1-9200-ECBF5D449D4B}">
      <text>
        <r>
          <rPr>
            <sz val="11"/>
            <color theme="1"/>
            <rFont val="Calibri"/>
            <family val="2"/>
            <scheme val="minor"/>
          </rPr>
          <t>Introduzca un texto con la finalidad de la contratación</t>
        </r>
      </text>
    </comment>
    <comment ref="C100" authorId="2" shapeId="0" xr:uid="{574B4050-C7DB-4D11-A31F-ADC1671A5213}">
      <text>
        <r>
          <rPr>
            <sz val="11"/>
            <color theme="1"/>
            <rFont val="Calibri"/>
            <family val="2"/>
            <scheme val="minor"/>
          </rPr>
          <t>Seleccionar un valor del listado</t>
        </r>
      </text>
    </comment>
    <comment ref="D100" authorId="2" shapeId="0" xr:uid="{54D8508B-6EF4-45BF-84EF-E46911ECFA59}">
      <text>
        <r>
          <rPr>
            <sz val="11"/>
            <color theme="1"/>
            <rFont val="Calibri"/>
            <family val="2"/>
            <scheme val="minor"/>
          </rPr>
          <t>Seleccione el tipo de procedimiento</t>
        </r>
      </text>
    </comment>
    <comment ref="E100" authorId="2" shapeId="0" xr:uid="{BE9041FD-FD99-4D2E-969B-5C88E1EFC752}">
      <text>
        <r>
          <rPr>
            <sz val="11"/>
            <color theme="1"/>
            <rFont val="Calibri"/>
            <family val="2"/>
            <scheme val="minor"/>
          </rPr>
          <t>Seleccione un valor de la lista</t>
        </r>
      </text>
    </comment>
    <comment ref="F100" authorId="2" shapeId="0" xr:uid="{27B34AC8-E08D-4D13-A286-938460DD8481}">
      <text>
        <r>
          <rPr>
            <sz val="11"/>
            <color theme="1"/>
            <rFont val="Calibri"/>
            <family val="2"/>
            <scheme val="minor"/>
          </rPr>
          <t>Introduzca el código SNIP</t>
        </r>
      </text>
    </comment>
    <comment ref="C101" authorId="2" shapeId="0" xr:uid="{011E4D76-D26C-4CF3-9A48-172D6A0E564D}">
      <text>
        <r>
          <rPr>
            <sz val="11"/>
            <color theme="1"/>
            <rFont val="Calibri"/>
            <family val="2"/>
            <scheme val="minor"/>
          </rPr>
          <t>Introduzca la fecha de inicio del proceso, en formato dd-mm-aaaa</t>
        </r>
      </text>
    </comment>
    <comment ref="F101" authorId="2" shapeId="0" xr:uid="{71DB8ADC-7992-4184-983E-78A81D26B6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2" shapeId="0" xr:uid="{DDC31B5D-0CC9-4751-BB24-F28D57F2ABC9}">
      <text/>
    </comment>
    <comment ref="C103" authorId="2" shapeId="0" xr:uid="{65ADA931-4B15-4416-A99C-0AE49A88B96E}">
      <text>
        <r>
          <rPr>
            <sz val="11"/>
            <color theme="1"/>
            <rFont val="Calibri"/>
            <family val="2"/>
            <scheme val="minor"/>
          </rPr>
          <t>Introduzca la fecha prevista de adjudicación, en formato dd-mm-aaaa</t>
        </r>
      </text>
    </comment>
    <comment ref="F103" authorId="2" shapeId="0" xr:uid="{78ED553C-98DC-49F5-B093-FABD9F73E26A}">
      <text/>
    </comment>
    <comment ref="F104" authorId="2" shapeId="0" xr:uid="{84016CE1-A2D7-419E-B524-9D295CF10372}">
      <text/>
    </comment>
    <comment ref="A106" authorId="2" shapeId="0" xr:uid="{C9FD7E0F-C65A-4FAF-920C-A5E2A087AE70}">
      <text>
        <r>
          <rPr>
            <sz val="11"/>
            <color theme="1"/>
            <rFont val="Calibri"/>
            <family val="2"/>
            <scheme val="minor"/>
          </rPr>
          <t>Introduzca un codigo UNSPSC</t>
        </r>
      </text>
    </comment>
    <comment ref="B106" authorId="2" shapeId="0" xr:uid="{6EF86D3E-E6BF-42F5-A22E-0BF43807E69F}">
      <text>
        <r>
          <rPr>
            <sz val="11"/>
            <color theme="1"/>
            <rFont val="Calibri"/>
            <family val="2"/>
            <scheme val="minor"/>
          </rPr>
          <t>Descripción calculada automáticamente a partir de código del artículo</t>
        </r>
      </text>
    </comment>
    <comment ref="C106" authorId="2" shapeId="0" xr:uid="{BACF15C9-7D4D-44B5-B014-F997E684C684}">
      <text>
        <r>
          <rPr>
            <sz val="11"/>
            <color theme="1"/>
            <rFont val="Calibri"/>
            <family val="2"/>
            <scheme val="minor"/>
          </rPr>
          <t>Seleccione un valor de la lista</t>
        </r>
      </text>
    </comment>
    <comment ref="D106" authorId="2" shapeId="0" xr:uid="{A67D5B76-5712-4999-A123-AF87F1E64C37}">
      <text>
        <r>
          <rPr>
            <sz val="11"/>
            <color theme="1"/>
            <rFont val="Calibri"/>
            <family val="2"/>
            <scheme val="minor"/>
          </rPr>
          <t>Introduzca un número con dos decimales como máximo. Debe ser igual o mayor a la "Cantidad Real Consumida"</t>
        </r>
      </text>
    </comment>
    <comment ref="E106" authorId="2" shapeId="0" xr:uid="{A33AD6E6-25E7-42C4-A183-6CB20A67CB9E}">
      <text>
        <r>
          <rPr>
            <sz val="11"/>
            <color theme="1"/>
            <rFont val="Calibri"/>
            <family val="2"/>
            <scheme val="minor"/>
          </rPr>
          <t>Introduzca un número con dos decimales como máximo</t>
        </r>
      </text>
    </comment>
    <comment ref="F106" authorId="2" shapeId="0" xr:uid="{CD406905-E819-4DE0-9899-FD50472AD036}">
      <text>
        <r>
          <rPr>
            <sz val="11"/>
            <color theme="1"/>
            <rFont val="Calibri"/>
            <family val="2"/>
            <scheme val="minor"/>
          </rPr>
          <t>Monto calculado automáticamente por el sistema</t>
        </r>
      </text>
    </comment>
    <comment ref="A116" authorId="2" shapeId="0" xr:uid="{9F03C7D9-FAAB-4379-951E-5C422A2126A1}">
      <text>
        <r>
          <rPr>
            <sz val="11"/>
            <color theme="1"/>
            <rFont val="Calibri"/>
            <family val="2"/>
            <scheme val="minor"/>
          </rPr>
          <t>Introducir un texto con el nombre o referencia de la contratación</t>
        </r>
      </text>
    </comment>
    <comment ref="B116" authorId="2" shapeId="0" xr:uid="{D13D57AF-94BC-4E9E-A45F-BA437582B981}">
      <text>
        <r>
          <rPr>
            <sz val="11"/>
            <color theme="1"/>
            <rFont val="Calibri"/>
            <family val="2"/>
            <scheme val="minor"/>
          </rPr>
          <t>Introduzca un texto con la finalidad de la contratación</t>
        </r>
      </text>
    </comment>
    <comment ref="C116" authorId="2" shapeId="0" xr:uid="{38C10DCC-99A8-4F48-9186-3D1858B9928D}">
      <text>
        <r>
          <rPr>
            <sz val="11"/>
            <color theme="1"/>
            <rFont val="Calibri"/>
            <family val="2"/>
            <scheme val="minor"/>
          </rPr>
          <t>Seleccionar un valor del listado</t>
        </r>
      </text>
    </comment>
    <comment ref="D116" authorId="2" shapeId="0" xr:uid="{88C6B303-A290-4E2F-B22A-A8F84C4D2D0E}">
      <text>
        <r>
          <rPr>
            <sz val="11"/>
            <color theme="1"/>
            <rFont val="Calibri"/>
            <family val="2"/>
            <scheme val="minor"/>
          </rPr>
          <t>Seleccione el tipo de procedimiento</t>
        </r>
      </text>
    </comment>
    <comment ref="E116" authorId="2" shapeId="0" xr:uid="{A4F5D004-E84D-48B7-AF31-A29B1705B879}">
      <text>
        <r>
          <rPr>
            <sz val="11"/>
            <color theme="1"/>
            <rFont val="Calibri"/>
            <family val="2"/>
            <scheme val="minor"/>
          </rPr>
          <t>Seleccione un valor de la lista</t>
        </r>
      </text>
    </comment>
    <comment ref="F116" authorId="2" shapeId="0" xr:uid="{74CDF2E8-1400-4067-A8E0-1334707494A7}">
      <text>
        <r>
          <rPr>
            <sz val="11"/>
            <color theme="1"/>
            <rFont val="Calibri"/>
            <family val="2"/>
            <scheme val="minor"/>
          </rPr>
          <t>Introduzca el código SNIP</t>
        </r>
      </text>
    </comment>
    <comment ref="C117" authorId="2" shapeId="0" xr:uid="{70553994-BA07-4D19-AD96-D03668B4C1BC}">
      <text>
        <r>
          <rPr>
            <sz val="11"/>
            <color theme="1"/>
            <rFont val="Calibri"/>
            <family val="2"/>
            <scheme val="minor"/>
          </rPr>
          <t>Introduzca la fecha de inicio del proceso, en formato dd-mm-aaaa</t>
        </r>
      </text>
    </comment>
    <comment ref="F117" authorId="2" shapeId="0" xr:uid="{2F78DF99-AD3F-4A94-BC31-8E035BCFDB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xr:uid="{3DEC640D-859C-476E-823B-0B8B1DC07CC3}">
      <text/>
    </comment>
    <comment ref="C119" authorId="2" shapeId="0" xr:uid="{CF3FC2F3-E3A1-45C6-8316-1CFE70275A2A}">
      <text>
        <r>
          <rPr>
            <sz val="11"/>
            <color theme="1"/>
            <rFont val="Calibri"/>
            <family val="2"/>
            <scheme val="minor"/>
          </rPr>
          <t>Introduzca la fecha prevista de adjudicación, en formato dd-mm-aaaa</t>
        </r>
      </text>
    </comment>
    <comment ref="F119" authorId="2" shapeId="0" xr:uid="{4C3061DA-94C3-41F2-93E3-83508CAD48C5}">
      <text/>
    </comment>
    <comment ref="F120" authorId="2" shapeId="0" xr:uid="{2D909692-DC79-4E3B-9FA4-27DCB2236C75}">
      <text/>
    </comment>
    <comment ref="A122" authorId="2" shapeId="0" xr:uid="{2C9A99DC-475F-40CB-ABBB-592ACD7724C9}">
      <text>
        <r>
          <rPr>
            <sz val="11"/>
            <color theme="1"/>
            <rFont val="Calibri"/>
            <family val="2"/>
            <scheme val="minor"/>
          </rPr>
          <t>Introduzca un codigo UNSPSC</t>
        </r>
      </text>
    </comment>
    <comment ref="B122" authorId="2" shapeId="0" xr:uid="{C8425136-C053-4E7A-8CCE-71A906D289C4}">
      <text>
        <r>
          <rPr>
            <sz val="11"/>
            <color theme="1"/>
            <rFont val="Calibri"/>
            <family val="2"/>
            <scheme val="minor"/>
          </rPr>
          <t>Descripción calculada automáticamente a partir de código del artículo</t>
        </r>
      </text>
    </comment>
    <comment ref="C122" authorId="2" shapeId="0" xr:uid="{1A536D35-CECA-4563-B86C-367ECECA9C9A}">
      <text>
        <r>
          <rPr>
            <sz val="11"/>
            <color theme="1"/>
            <rFont val="Calibri"/>
            <family val="2"/>
            <scheme val="minor"/>
          </rPr>
          <t>Seleccione un valor de la lista</t>
        </r>
      </text>
    </comment>
    <comment ref="D122" authorId="2" shapeId="0" xr:uid="{175BFF0A-84B9-4469-A582-F1E4B32EB0DB}">
      <text>
        <r>
          <rPr>
            <sz val="11"/>
            <color theme="1"/>
            <rFont val="Calibri"/>
            <family val="2"/>
            <scheme val="minor"/>
          </rPr>
          <t>Introduzca un número con dos decimales como máximo. Debe ser igual o mayor a la "Cantidad Real Consumida"</t>
        </r>
      </text>
    </comment>
    <comment ref="E122" authorId="2" shapeId="0" xr:uid="{F8312E5A-8D01-4736-B459-6BD271317D11}">
      <text>
        <r>
          <rPr>
            <sz val="11"/>
            <color theme="1"/>
            <rFont val="Calibri"/>
            <family val="2"/>
            <scheme val="minor"/>
          </rPr>
          <t>Introduzca un número con dos decimales como máximo</t>
        </r>
      </text>
    </comment>
    <comment ref="F122" authorId="2" shapeId="0" xr:uid="{247102E5-A047-4248-A92E-265F08503EEB}">
      <text>
        <r>
          <rPr>
            <sz val="11"/>
            <color theme="1"/>
            <rFont val="Calibri"/>
            <family val="2"/>
            <scheme val="minor"/>
          </rPr>
          <t>Monto calculado automáticamente por el sistema</t>
        </r>
      </text>
    </comment>
    <comment ref="A134" authorId="2" shapeId="0" xr:uid="{688731D2-D696-4E91-8C65-8BDC555EE1DB}">
      <text>
        <r>
          <rPr>
            <sz val="11"/>
            <color theme="1"/>
            <rFont val="Calibri"/>
            <family val="2"/>
            <scheme val="minor"/>
          </rPr>
          <t>Introducir un texto con el nombre o referencia de la contratación</t>
        </r>
      </text>
    </comment>
    <comment ref="B134" authorId="2" shapeId="0" xr:uid="{1D0A1C01-69D3-4ACC-83BA-EE205D92C7FB}">
      <text>
        <r>
          <rPr>
            <sz val="11"/>
            <color theme="1"/>
            <rFont val="Calibri"/>
            <family val="2"/>
            <scheme val="minor"/>
          </rPr>
          <t>Introduzca un texto con la finalidad de la contratación</t>
        </r>
      </text>
    </comment>
    <comment ref="C134" authorId="2" shapeId="0" xr:uid="{826CFC49-3521-43A9-A919-308D6690E2C5}">
      <text>
        <r>
          <rPr>
            <sz val="11"/>
            <color theme="1"/>
            <rFont val="Calibri"/>
            <family val="2"/>
            <scheme val="minor"/>
          </rPr>
          <t>Seleccionar un valor del listado</t>
        </r>
      </text>
    </comment>
    <comment ref="D134" authorId="2" shapeId="0" xr:uid="{4D78144F-CE4C-411F-A236-82A70092B9DF}">
      <text>
        <r>
          <rPr>
            <sz val="11"/>
            <color theme="1"/>
            <rFont val="Calibri"/>
            <family val="2"/>
            <scheme val="minor"/>
          </rPr>
          <t>Seleccione el tipo de procedimiento</t>
        </r>
      </text>
    </comment>
    <comment ref="E134" authorId="2" shapeId="0" xr:uid="{55444C83-174C-48F4-B822-C634CFC728C8}">
      <text>
        <r>
          <rPr>
            <sz val="11"/>
            <color theme="1"/>
            <rFont val="Calibri"/>
            <family val="2"/>
            <scheme val="minor"/>
          </rPr>
          <t>Seleccione un valor de la lista</t>
        </r>
      </text>
    </comment>
    <comment ref="F134" authorId="2" shapeId="0" xr:uid="{9D531E10-5EA9-4DD6-8020-540938FB9628}">
      <text>
        <r>
          <rPr>
            <sz val="11"/>
            <color theme="1"/>
            <rFont val="Calibri"/>
            <family val="2"/>
            <scheme val="minor"/>
          </rPr>
          <t>Introduzca el código SNIP</t>
        </r>
      </text>
    </comment>
    <comment ref="C135" authorId="2" shapeId="0" xr:uid="{A95675FC-FD59-4BCA-855F-0C0D8E459574}">
      <text>
        <r>
          <rPr>
            <sz val="11"/>
            <color theme="1"/>
            <rFont val="Calibri"/>
            <family val="2"/>
            <scheme val="minor"/>
          </rPr>
          <t>Introduzca la fecha de inicio del proceso, en formato dd-mm-aaaa</t>
        </r>
      </text>
    </comment>
    <comment ref="F135" authorId="2" shapeId="0" xr:uid="{6B7EA3F6-48B0-497E-9EDE-BB7CFEBAB7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2" shapeId="0" xr:uid="{A14F1548-A4AC-41B5-813A-6514995E48C2}">
      <text/>
    </comment>
    <comment ref="C137" authorId="2" shapeId="0" xr:uid="{0507CDBC-77EF-4195-BDB5-E433D80A6400}">
      <text>
        <r>
          <rPr>
            <sz val="11"/>
            <color theme="1"/>
            <rFont val="Calibri"/>
            <family val="2"/>
            <scheme val="minor"/>
          </rPr>
          <t>Introduzca la fecha prevista de adjudicación, en formato dd-mm-aaaa</t>
        </r>
      </text>
    </comment>
    <comment ref="F137" authorId="2" shapeId="0" xr:uid="{E149F9B2-EB2C-4286-8AC5-15DF3666B6D6}">
      <text/>
    </comment>
    <comment ref="F138" authorId="2" shapeId="0" xr:uid="{1CABD40A-2F28-43CF-986F-D47968D1AFD9}">
      <text/>
    </comment>
    <comment ref="A140" authorId="2" shapeId="0" xr:uid="{ED3B06AC-705F-4D1D-8D76-07F088839E35}">
      <text>
        <r>
          <rPr>
            <sz val="11"/>
            <color theme="1"/>
            <rFont val="Calibri"/>
            <family val="2"/>
            <scheme val="minor"/>
          </rPr>
          <t>Introduzca un codigo UNSPSC</t>
        </r>
      </text>
    </comment>
    <comment ref="B140" authorId="2" shapeId="0" xr:uid="{B80DFE85-E526-4268-A0DA-2AD013A84A6A}">
      <text>
        <r>
          <rPr>
            <sz val="11"/>
            <color theme="1"/>
            <rFont val="Calibri"/>
            <family val="2"/>
            <scheme val="minor"/>
          </rPr>
          <t>Descripción calculada automáticamente a partir de código del artículo</t>
        </r>
      </text>
    </comment>
    <comment ref="C140" authorId="2" shapeId="0" xr:uid="{A7B54F86-71C1-4F41-A10C-512622846493}">
      <text>
        <r>
          <rPr>
            <sz val="11"/>
            <color theme="1"/>
            <rFont val="Calibri"/>
            <family val="2"/>
            <scheme val="minor"/>
          </rPr>
          <t>Seleccione un valor de la lista</t>
        </r>
      </text>
    </comment>
    <comment ref="D140" authorId="2" shapeId="0" xr:uid="{4D63FC70-F74F-43D2-A9FD-83B62BB05141}">
      <text>
        <r>
          <rPr>
            <sz val="11"/>
            <color theme="1"/>
            <rFont val="Calibri"/>
            <family val="2"/>
            <scheme val="minor"/>
          </rPr>
          <t>Introduzca un número con dos decimales como máximo. Debe ser igual o mayor a la "Cantidad Real Consumida"</t>
        </r>
      </text>
    </comment>
    <comment ref="E140" authorId="2" shapeId="0" xr:uid="{CE680C79-61BF-473F-A2D1-859AE89F0B67}">
      <text>
        <r>
          <rPr>
            <sz val="11"/>
            <color theme="1"/>
            <rFont val="Calibri"/>
            <family val="2"/>
            <scheme val="minor"/>
          </rPr>
          <t>Introduzca un número con dos decimales como máximo</t>
        </r>
      </text>
    </comment>
    <comment ref="F140" authorId="2" shapeId="0" xr:uid="{AF3B947B-3F3D-437E-9029-A94ED2C83E3B}">
      <text>
        <r>
          <rPr>
            <sz val="11"/>
            <color theme="1"/>
            <rFont val="Calibri"/>
            <family val="2"/>
            <scheme val="minor"/>
          </rPr>
          <t>Monto calculado automáticamente por el sistema</t>
        </r>
      </text>
    </comment>
    <comment ref="A147" authorId="2" shapeId="0" xr:uid="{41696560-72E1-4D47-849F-BC77A6A36D0D}">
      <text>
        <r>
          <rPr>
            <sz val="11"/>
            <color theme="1"/>
            <rFont val="Calibri"/>
            <family val="2"/>
            <scheme val="minor"/>
          </rPr>
          <t>Introducir un texto con el nombre o referencia de la contratación</t>
        </r>
      </text>
    </comment>
    <comment ref="B147" authorId="2" shapeId="0" xr:uid="{C8BB244B-0206-4D86-991A-AD65C2BBDBDC}">
      <text>
        <r>
          <rPr>
            <sz val="11"/>
            <color theme="1"/>
            <rFont val="Calibri"/>
            <family val="2"/>
            <scheme val="minor"/>
          </rPr>
          <t>Introduzca un texto con la finalidad de la contratación</t>
        </r>
      </text>
    </comment>
    <comment ref="C147" authorId="2" shapeId="0" xr:uid="{8F92DF44-2BCD-4AC9-AB14-D2E08DCA432F}">
      <text>
        <r>
          <rPr>
            <sz val="11"/>
            <color theme="1"/>
            <rFont val="Calibri"/>
            <family val="2"/>
            <scheme val="minor"/>
          </rPr>
          <t>Seleccionar un valor del listado</t>
        </r>
      </text>
    </comment>
    <comment ref="D147" authorId="2" shapeId="0" xr:uid="{2D21832F-AADE-493D-911D-8057552BBD51}">
      <text>
        <r>
          <rPr>
            <sz val="11"/>
            <color theme="1"/>
            <rFont val="Calibri"/>
            <family val="2"/>
            <scheme val="minor"/>
          </rPr>
          <t>Seleccione el tipo de procedimiento</t>
        </r>
      </text>
    </comment>
    <comment ref="E147" authorId="2" shapeId="0" xr:uid="{791409FA-77D5-41FD-8083-24D32DFADD6F}">
      <text>
        <r>
          <rPr>
            <sz val="11"/>
            <color theme="1"/>
            <rFont val="Calibri"/>
            <family val="2"/>
            <scheme val="minor"/>
          </rPr>
          <t>Seleccione un valor de la lista</t>
        </r>
      </text>
    </comment>
    <comment ref="F147" authorId="2" shapeId="0" xr:uid="{5A2D8085-83A6-4D6F-8652-5DBD15A65BDC}">
      <text>
        <r>
          <rPr>
            <sz val="11"/>
            <color theme="1"/>
            <rFont val="Calibri"/>
            <family val="2"/>
            <scheme val="minor"/>
          </rPr>
          <t>Introduzca el código SNIP</t>
        </r>
      </text>
    </comment>
    <comment ref="C148" authorId="2" shapeId="0" xr:uid="{0B28C255-265B-4280-A012-76AE0ADB59DD}">
      <text>
        <r>
          <rPr>
            <sz val="11"/>
            <color theme="1"/>
            <rFont val="Calibri"/>
            <family val="2"/>
            <scheme val="minor"/>
          </rPr>
          <t>Introduzca la fecha de inicio del proceso, en formato dd-mm-aaaa</t>
        </r>
      </text>
    </comment>
    <comment ref="F148" authorId="2" shapeId="0" xr:uid="{F414867C-CAB5-44BC-A46C-F4DF15AB70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2" shapeId="0" xr:uid="{837A39AC-20D9-4C32-9FFF-F6A01EB5268C}">
      <text/>
    </comment>
    <comment ref="C150" authorId="2" shapeId="0" xr:uid="{C1AF88D1-FD7F-4B1E-9857-5D1A18C6FCE0}">
      <text>
        <r>
          <rPr>
            <sz val="11"/>
            <color theme="1"/>
            <rFont val="Calibri"/>
            <family val="2"/>
            <scheme val="minor"/>
          </rPr>
          <t>Introduzca la fecha prevista de adjudicación, en formato dd-mm-aaaa</t>
        </r>
      </text>
    </comment>
    <comment ref="F150" authorId="2" shapeId="0" xr:uid="{6BA16DAC-DAAF-4006-A50A-2A380C2C52E1}">
      <text/>
    </comment>
    <comment ref="F151" authorId="2" shapeId="0" xr:uid="{36926AB3-FCE9-46EB-8C10-55AA16948D2A}">
      <text/>
    </comment>
    <comment ref="A153" authorId="2" shapeId="0" xr:uid="{A726AF15-9026-4976-9BB5-E0AB2B13C4E5}">
      <text>
        <r>
          <rPr>
            <sz val="11"/>
            <color theme="1"/>
            <rFont val="Calibri"/>
            <family val="2"/>
            <scheme val="minor"/>
          </rPr>
          <t>Introduzca un codigo UNSPSC</t>
        </r>
      </text>
    </comment>
    <comment ref="B153" authorId="2" shapeId="0" xr:uid="{0561268D-AE2C-4F21-80AC-420255705BE7}">
      <text>
        <r>
          <rPr>
            <sz val="11"/>
            <color theme="1"/>
            <rFont val="Calibri"/>
            <family val="2"/>
            <scheme val="minor"/>
          </rPr>
          <t>Descripción calculada automáticamente a partir de código del artículo</t>
        </r>
      </text>
    </comment>
    <comment ref="C153" authorId="2" shapeId="0" xr:uid="{8D504561-9802-4020-933D-AAA98CCD3E05}">
      <text>
        <r>
          <rPr>
            <sz val="11"/>
            <color theme="1"/>
            <rFont val="Calibri"/>
            <family val="2"/>
            <scheme val="minor"/>
          </rPr>
          <t>Seleccione un valor de la lista</t>
        </r>
      </text>
    </comment>
    <comment ref="D153" authorId="2" shapeId="0" xr:uid="{3A780D74-D559-4C7F-8DE1-6EE8179642AF}">
      <text>
        <r>
          <rPr>
            <sz val="11"/>
            <color theme="1"/>
            <rFont val="Calibri"/>
            <family val="2"/>
            <scheme val="minor"/>
          </rPr>
          <t>Introduzca un número con dos decimales como máximo. Debe ser igual o mayor a la "Cantidad Real Consumida"</t>
        </r>
      </text>
    </comment>
    <comment ref="E153" authorId="2" shapeId="0" xr:uid="{2088CCBA-F30B-4BDA-A3A1-0F0692CB0D6B}">
      <text>
        <r>
          <rPr>
            <sz val="11"/>
            <color theme="1"/>
            <rFont val="Calibri"/>
            <family val="2"/>
            <scheme val="minor"/>
          </rPr>
          <t>Introduzca un número con dos decimales como máximo</t>
        </r>
      </text>
    </comment>
    <comment ref="F153" authorId="2" shapeId="0" xr:uid="{F796EA13-782E-4DDF-AA0C-CAE3E1F4B3C5}">
      <text>
        <r>
          <rPr>
            <sz val="11"/>
            <color theme="1"/>
            <rFont val="Calibri"/>
            <family val="2"/>
            <scheme val="minor"/>
          </rPr>
          <t>Monto calculado automáticamente por el sistema</t>
        </r>
      </text>
    </comment>
    <comment ref="A158" authorId="2" shapeId="0" xr:uid="{5DB93D61-3DB5-42DA-BED7-48843350DD57}">
      <text>
        <r>
          <rPr>
            <sz val="11"/>
            <color theme="1"/>
            <rFont val="Calibri"/>
            <family val="2"/>
            <scheme val="minor"/>
          </rPr>
          <t>Introducir un texto con el nombre o referencia de la contratación</t>
        </r>
      </text>
    </comment>
    <comment ref="B158" authorId="2" shapeId="0" xr:uid="{8E60B4C3-4B5A-4952-B924-49C390ABE1E7}">
      <text>
        <r>
          <rPr>
            <sz val="11"/>
            <color theme="1"/>
            <rFont val="Calibri"/>
            <family val="2"/>
            <scheme val="minor"/>
          </rPr>
          <t>Introducir un texto con el nombre o referencia de la contratación</t>
        </r>
      </text>
    </comment>
    <comment ref="C158" authorId="2" shapeId="0" xr:uid="{C8F0AF45-7C71-4246-AA7A-6F09C5627C66}">
      <text>
        <r>
          <rPr>
            <sz val="11"/>
            <color theme="1"/>
            <rFont val="Calibri"/>
            <family val="2"/>
            <scheme val="minor"/>
          </rPr>
          <t>Seleccionar un valor del listado</t>
        </r>
      </text>
    </comment>
    <comment ref="D158" authorId="2" shapeId="0" xr:uid="{5E018554-4473-4C04-96B0-70B7FD0ECE69}">
      <text>
        <r>
          <rPr>
            <sz val="11"/>
            <color theme="1"/>
            <rFont val="Calibri"/>
            <family val="2"/>
            <scheme val="minor"/>
          </rPr>
          <t>Seleccione el tipo de procedimiento</t>
        </r>
      </text>
    </comment>
    <comment ref="E158" authorId="2" shapeId="0" xr:uid="{840B8094-A9F9-45CD-87A4-5A09F210C013}">
      <text>
        <r>
          <rPr>
            <sz val="11"/>
            <color theme="1"/>
            <rFont val="Calibri"/>
            <family val="2"/>
            <scheme val="minor"/>
          </rPr>
          <t>Seleccione un valor de la lista</t>
        </r>
      </text>
    </comment>
    <comment ref="F158" authorId="2" shapeId="0" xr:uid="{8C0B8771-CE16-46E9-A691-9F5935E878CC}">
      <text>
        <r>
          <rPr>
            <sz val="11"/>
            <color theme="1"/>
            <rFont val="Calibri"/>
            <family val="2"/>
            <scheme val="minor"/>
          </rPr>
          <t>Introduzca el código SNIP</t>
        </r>
      </text>
    </comment>
    <comment ref="C159" authorId="2" shapeId="0" xr:uid="{1FA70A9D-151E-42C6-97B2-B15DD78A6824}">
      <text>
        <r>
          <rPr>
            <sz val="11"/>
            <color theme="1"/>
            <rFont val="Calibri"/>
            <family val="2"/>
            <scheme val="minor"/>
          </rPr>
          <t>Introduzca la fecha de inicio del proceso, en formato dd-mm-aaaa</t>
        </r>
      </text>
    </comment>
    <comment ref="F159" authorId="2" shapeId="0" xr:uid="{CB2A5FF6-C354-4CBC-8CA3-EF04B206FB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2" shapeId="0" xr:uid="{4100BF62-52AD-4F92-BEE9-A3AEFB17004E}">
      <text/>
    </comment>
    <comment ref="C161" authorId="2" shapeId="0" xr:uid="{FDCF8955-2F43-4DBA-9090-482CBBBFE2ED}">
      <text>
        <r>
          <rPr>
            <sz val="11"/>
            <color theme="1"/>
            <rFont val="Calibri"/>
            <family val="2"/>
            <scheme val="minor"/>
          </rPr>
          <t>Introduzca la fecha prevista de adjudicación, en formato dd-mm-aaaa</t>
        </r>
      </text>
    </comment>
    <comment ref="F161" authorId="2" shapeId="0" xr:uid="{72333D17-E9AD-4859-92C7-BDD0B0A31742}">
      <text/>
    </comment>
    <comment ref="F162" authorId="2" shapeId="0" xr:uid="{CC938494-96D3-4540-8C84-0E7C490FB555}">
      <text/>
    </comment>
    <comment ref="A164" authorId="2" shapeId="0" xr:uid="{8EFA34DC-80B6-49D2-80AF-A100C900D28C}">
      <text>
        <r>
          <rPr>
            <sz val="11"/>
            <color theme="1"/>
            <rFont val="Calibri"/>
            <family val="2"/>
            <scheme val="minor"/>
          </rPr>
          <t>Introduzca un codigo UNSPSC</t>
        </r>
      </text>
    </comment>
    <comment ref="B164" authorId="2" shapeId="0" xr:uid="{5264AA66-A146-4542-BC76-BEC3A6DBA8D0}">
      <text>
        <r>
          <rPr>
            <sz val="11"/>
            <color theme="1"/>
            <rFont val="Calibri"/>
            <family val="2"/>
            <scheme val="minor"/>
          </rPr>
          <t>Descripción calculada automáticamente a partir de código del artículo</t>
        </r>
      </text>
    </comment>
    <comment ref="C164" authorId="2" shapeId="0" xr:uid="{F5828067-82B8-42B8-A512-3399567DF0A6}">
      <text>
        <r>
          <rPr>
            <sz val="11"/>
            <color theme="1"/>
            <rFont val="Calibri"/>
            <family val="2"/>
            <scheme val="minor"/>
          </rPr>
          <t>Seleccione un valor de la lista</t>
        </r>
      </text>
    </comment>
    <comment ref="D164" authorId="2" shapeId="0" xr:uid="{84174C79-FE3D-4B86-9DE5-E3BD77636751}">
      <text>
        <r>
          <rPr>
            <sz val="11"/>
            <color theme="1"/>
            <rFont val="Calibri"/>
            <family val="2"/>
            <scheme val="minor"/>
          </rPr>
          <t>Introduzca un número con dos decimales como máximo. Debe ser igual o mayor a la "Cantidad Real Consumida"</t>
        </r>
      </text>
    </comment>
    <comment ref="E164" authorId="2" shapeId="0" xr:uid="{7A820CAA-614C-4AF5-9292-9F6AF56326EE}">
      <text>
        <r>
          <rPr>
            <sz val="11"/>
            <color theme="1"/>
            <rFont val="Calibri"/>
            <family val="2"/>
            <scheme val="minor"/>
          </rPr>
          <t>Introduzca un número con dos decimales como máximo</t>
        </r>
      </text>
    </comment>
    <comment ref="F164" authorId="2" shapeId="0" xr:uid="{AC18B9AB-23A1-4A9F-9B11-BA8BE1655F41}">
      <text>
        <r>
          <rPr>
            <sz val="11"/>
            <color theme="1"/>
            <rFont val="Calibri"/>
            <family val="2"/>
            <scheme val="minor"/>
          </rPr>
          <t>Monto calculado automáticamente por el sistema</t>
        </r>
      </text>
    </comment>
    <comment ref="A171" authorId="2" shapeId="0" xr:uid="{6C0A118A-5BF3-4ED3-922D-14FE2781DB90}">
      <text>
        <r>
          <rPr>
            <sz val="11"/>
            <color theme="1"/>
            <rFont val="Calibri"/>
            <family val="2"/>
            <scheme val="minor"/>
          </rPr>
          <t>Introducir un texto con el nombre o referencia de la contratación</t>
        </r>
      </text>
    </comment>
    <comment ref="B171" authorId="2" shapeId="0" xr:uid="{4981F665-9A5D-4378-85F0-EA2F178D3B87}">
      <text>
        <r>
          <rPr>
            <sz val="11"/>
            <color theme="1"/>
            <rFont val="Calibri"/>
            <family val="2"/>
            <scheme val="minor"/>
          </rPr>
          <t>Introducir un texto con el nombre o referencia de la contratación</t>
        </r>
      </text>
    </comment>
    <comment ref="C171" authorId="2" shapeId="0" xr:uid="{546F3264-6638-4CCB-B5A0-DFC0D6659CAC}">
      <text>
        <r>
          <rPr>
            <sz val="11"/>
            <color theme="1"/>
            <rFont val="Calibri"/>
            <family val="2"/>
            <scheme val="minor"/>
          </rPr>
          <t>Seleccionar un valor del listado</t>
        </r>
      </text>
    </comment>
    <comment ref="D171" authorId="2" shapeId="0" xr:uid="{D3DD9333-90C7-4FA8-B899-1AF82122A51A}">
      <text>
        <r>
          <rPr>
            <sz val="11"/>
            <color theme="1"/>
            <rFont val="Calibri"/>
            <family val="2"/>
            <scheme val="minor"/>
          </rPr>
          <t>Seleccione el tipo de procedimiento</t>
        </r>
      </text>
    </comment>
    <comment ref="E171" authorId="2" shapeId="0" xr:uid="{77E14F04-ED69-47DD-8B6A-7D3703FB595B}">
      <text>
        <r>
          <rPr>
            <sz val="11"/>
            <color theme="1"/>
            <rFont val="Calibri"/>
            <family val="2"/>
            <scheme val="minor"/>
          </rPr>
          <t>Seleccione un valor de la lista</t>
        </r>
      </text>
    </comment>
    <comment ref="F171" authorId="2" shapeId="0" xr:uid="{1BE02FEC-1E8B-440F-BF6A-4DAB4716A9E0}">
      <text>
        <r>
          <rPr>
            <sz val="11"/>
            <color theme="1"/>
            <rFont val="Calibri"/>
            <family val="2"/>
            <scheme val="minor"/>
          </rPr>
          <t>Introduzca el código SNIP</t>
        </r>
      </text>
    </comment>
    <comment ref="C172" authorId="2" shapeId="0" xr:uid="{E3DC0BF7-7A95-436E-A5FF-EB604564C8C9}">
      <text>
        <r>
          <rPr>
            <sz val="11"/>
            <color theme="1"/>
            <rFont val="Calibri"/>
            <family val="2"/>
            <scheme val="minor"/>
          </rPr>
          <t>Introduzca la fecha de inicio del proceso, en formato dd-mm-aaaa</t>
        </r>
      </text>
    </comment>
    <comment ref="F172" authorId="2" shapeId="0" xr:uid="{03EE6697-A4A8-4872-87A9-97F5248A01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xr:uid="{E6CD9FEC-6E2F-4552-A22E-67F4AA0A0151}">
      <text/>
    </comment>
    <comment ref="C174" authorId="2" shapeId="0" xr:uid="{65767C0F-8C32-4802-83B6-BE7C9D4B83FC}">
      <text>
        <r>
          <rPr>
            <sz val="11"/>
            <color theme="1"/>
            <rFont val="Calibri"/>
            <family val="2"/>
            <scheme val="minor"/>
          </rPr>
          <t>Introduzca la fecha prevista de adjudicación, en formato dd-mm-aaaa</t>
        </r>
      </text>
    </comment>
    <comment ref="F174" authorId="2" shapeId="0" xr:uid="{C6BA142E-F65A-466E-9085-0A7F80EFDC88}">
      <text/>
    </comment>
    <comment ref="F175" authorId="2" shapeId="0" xr:uid="{BAC332D3-5572-4736-9FD4-CB5DC49B9A5B}">
      <text/>
    </comment>
    <comment ref="A177" authorId="2" shapeId="0" xr:uid="{96392503-7C6F-43C2-990A-85CF1212C18D}">
      <text>
        <r>
          <rPr>
            <sz val="11"/>
            <color theme="1"/>
            <rFont val="Calibri"/>
            <family val="2"/>
            <scheme val="minor"/>
          </rPr>
          <t>Introduzca un codigo UNSPSC</t>
        </r>
      </text>
    </comment>
    <comment ref="B177" authorId="2" shapeId="0" xr:uid="{F1FB100D-85C0-41BB-B14B-9B2D7CD57DA7}">
      <text>
        <r>
          <rPr>
            <sz val="11"/>
            <color theme="1"/>
            <rFont val="Calibri"/>
            <family val="2"/>
            <scheme val="minor"/>
          </rPr>
          <t>Descripción calculada automáticamente a partir de código del artículo</t>
        </r>
      </text>
    </comment>
    <comment ref="C177" authorId="2" shapeId="0" xr:uid="{F66B83D1-01D3-4906-ABF7-BDF4D19F2A78}">
      <text>
        <r>
          <rPr>
            <sz val="11"/>
            <color theme="1"/>
            <rFont val="Calibri"/>
            <family val="2"/>
            <scheme val="minor"/>
          </rPr>
          <t>Seleccione un valor de la lista</t>
        </r>
      </text>
    </comment>
    <comment ref="D177" authorId="2" shapeId="0" xr:uid="{6004EED6-417B-40B3-9097-2B31337BCD92}">
      <text>
        <r>
          <rPr>
            <sz val="11"/>
            <color theme="1"/>
            <rFont val="Calibri"/>
            <family val="2"/>
            <scheme val="minor"/>
          </rPr>
          <t>Introduzca un número con dos decimales como máximo. Debe ser igual o mayor a la "Cantidad Real Consumida"</t>
        </r>
      </text>
    </comment>
    <comment ref="E177" authorId="2" shapeId="0" xr:uid="{7015FADF-284F-48DA-B506-4AB6E4426A46}">
      <text>
        <r>
          <rPr>
            <sz val="11"/>
            <color theme="1"/>
            <rFont val="Calibri"/>
            <family val="2"/>
            <scheme val="minor"/>
          </rPr>
          <t>Introduzca un número con dos decimales como máximo</t>
        </r>
      </text>
    </comment>
    <comment ref="F177" authorId="2" shapeId="0" xr:uid="{1976CACA-D732-47A2-BF7D-E6A139269FFC}">
      <text>
        <r>
          <rPr>
            <sz val="11"/>
            <color theme="1"/>
            <rFont val="Calibri"/>
            <family val="2"/>
            <scheme val="minor"/>
          </rPr>
          <t>Monto calculado automáticamente por el sistema</t>
        </r>
      </text>
    </comment>
    <comment ref="A187" authorId="2" shapeId="0" xr:uid="{F123978B-7C0C-44BB-B717-8415700BB143}">
      <text>
        <r>
          <rPr>
            <sz val="11"/>
            <color theme="1"/>
            <rFont val="Calibri"/>
            <family val="2"/>
            <scheme val="minor"/>
          </rPr>
          <t>Introducir un texto con el nombre o referencia de la contratación</t>
        </r>
      </text>
    </comment>
    <comment ref="B187" authorId="2" shapeId="0" xr:uid="{4513DE45-FEAD-42F6-A8B6-304DFD04F2B1}">
      <text>
        <r>
          <rPr>
            <sz val="11"/>
            <color theme="1"/>
            <rFont val="Calibri"/>
            <family val="2"/>
            <scheme val="minor"/>
          </rPr>
          <t>Introducir un texto con el nombre o referencia de la contratación</t>
        </r>
      </text>
    </comment>
    <comment ref="C187" authorId="2" shapeId="0" xr:uid="{5D04EEC6-3721-4362-8FF7-4EC34E07E832}">
      <text>
        <r>
          <rPr>
            <sz val="11"/>
            <color theme="1"/>
            <rFont val="Calibri"/>
            <family val="2"/>
            <scheme val="minor"/>
          </rPr>
          <t>Seleccionar un valor del listado</t>
        </r>
      </text>
    </comment>
    <comment ref="D187" authorId="2" shapeId="0" xr:uid="{D3786C9D-681B-4956-9BC3-0A813CF764EF}">
      <text>
        <r>
          <rPr>
            <sz val="11"/>
            <color theme="1"/>
            <rFont val="Calibri"/>
            <family val="2"/>
            <scheme val="minor"/>
          </rPr>
          <t>Seleccione el tipo de procedimiento</t>
        </r>
      </text>
    </comment>
    <comment ref="E187" authorId="2" shapeId="0" xr:uid="{E9D13D85-9E26-4164-B0F3-225831DAD987}">
      <text>
        <r>
          <rPr>
            <sz val="11"/>
            <color theme="1"/>
            <rFont val="Calibri"/>
            <family val="2"/>
            <scheme val="minor"/>
          </rPr>
          <t>Seleccione un valor de la lista</t>
        </r>
      </text>
    </comment>
    <comment ref="F187" authorId="2" shapeId="0" xr:uid="{07BC7179-A85E-4C76-95DF-AED811F4625E}">
      <text>
        <r>
          <rPr>
            <sz val="11"/>
            <color theme="1"/>
            <rFont val="Calibri"/>
            <family val="2"/>
            <scheme val="minor"/>
          </rPr>
          <t>Introduzca el código SNIP</t>
        </r>
      </text>
    </comment>
    <comment ref="C188" authorId="2" shapeId="0" xr:uid="{32AB3A27-5E9E-45D4-8012-94CA209A3DA0}">
      <text>
        <r>
          <rPr>
            <sz val="11"/>
            <color theme="1"/>
            <rFont val="Calibri"/>
            <family val="2"/>
            <scheme val="minor"/>
          </rPr>
          <t>Introduzca la fecha de inicio del proceso, en formato dd-mm-aaaa</t>
        </r>
      </text>
    </comment>
    <comment ref="F188" authorId="2" shapeId="0" xr:uid="{881B531A-BEB1-4D87-8673-C66A040CB8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2" shapeId="0" xr:uid="{C80B82EB-D471-4466-8295-FE3C126804A0}">
      <text/>
    </comment>
    <comment ref="C190" authorId="2" shapeId="0" xr:uid="{CDF02019-6D8A-4DE6-B2B8-2ADBC69389BE}">
      <text>
        <r>
          <rPr>
            <sz val="11"/>
            <color theme="1"/>
            <rFont val="Calibri"/>
            <family val="2"/>
            <scheme val="minor"/>
          </rPr>
          <t>Introduzca la fecha prevista de adjudicación, en formato dd-mm-aaaa</t>
        </r>
      </text>
    </comment>
    <comment ref="F190" authorId="2" shapeId="0" xr:uid="{AA15FF1A-514F-4779-9385-A977C94D6219}">
      <text/>
    </comment>
    <comment ref="F191" authorId="2" shapeId="0" xr:uid="{F21A335B-0867-4E7D-8051-DFDDEC8025FE}">
      <text/>
    </comment>
    <comment ref="A193" authorId="2" shapeId="0" xr:uid="{FAA2CBBA-65EA-40C7-8716-F0E41BEBEC56}">
      <text>
        <r>
          <rPr>
            <sz val="11"/>
            <color theme="1"/>
            <rFont val="Calibri"/>
            <family val="2"/>
            <scheme val="minor"/>
          </rPr>
          <t>Introduzca un codigo UNSPSC</t>
        </r>
      </text>
    </comment>
    <comment ref="B193" authorId="2" shapeId="0" xr:uid="{12D1D693-0BFF-454B-9D91-392FEF9A7DFA}">
      <text>
        <r>
          <rPr>
            <sz val="11"/>
            <color theme="1"/>
            <rFont val="Calibri"/>
            <family val="2"/>
            <scheme val="minor"/>
          </rPr>
          <t>Descripción calculada automáticamente a partir de código del artículo</t>
        </r>
      </text>
    </comment>
    <comment ref="C193" authorId="2" shapeId="0" xr:uid="{350BAAD3-56F5-4344-9AB8-611468DE48E4}">
      <text>
        <r>
          <rPr>
            <sz val="11"/>
            <color theme="1"/>
            <rFont val="Calibri"/>
            <family val="2"/>
            <scheme val="minor"/>
          </rPr>
          <t>Seleccione un valor de la lista</t>
        </r>
      </text>
    </comment>
    <comment ref="D193" authorId="2" shapeId="0" xr:uid="{3A83ACE0-9FFD-4721-8ADE-2303A2DFB18B}">
      <text>
        <r>
          <rPr>
            <sz val="11"/>
            <color theme="1"/>
            <rFont val="Calibri"/>
            <family val="2"/>
            <scheme val="minor"/>
          </rPr>
          <t>Introduzca un número con dos decimales como máximo. Debe ser igual o mayor a la "Cantidad Real Consumida"</t>
        </r>
      </text>
    </comment>
    <comment ref="E193" authorId="2" shapeId="0" xr:uid="{11E2D516-B1BC-4A31-A077-E9E502890BEA}">
      <text>
        <r>
          <rPr>
            <sz val="11"/>
            <color theme="1"/>
            <rFont val="Calibri"/>
            <family val="2"/>
            <scheme val="minor"/>
          </rPr>
          <t>Introduzca un número con dos decimales como máximo</t>
        </r>
      </text>
    </comment>
    <comment ref="F193" authorId="2" shapeId="0" xr:uid="{C4CEA334-1FA8-4F46-BACA-2EEAE82394A5}">
      <text>
        <r>
          <rPr>
            <sz val="11"/>
            <color theme="1"/>
            <rFont val="Calibri"/>
            <family val="2"/>
            <scheme val="minor"/>
          </rPr>
          <t>Monto calculado automáticamente por el sistema</t>
        </r>
      </text>
    </comment>
    <comment ref="A199" authorId="2" shapeId="0" xr:uid="{5D4F6C07-8099-49E3-9381-5D6C38DFE190}">
      <text>
        <r>
          <rPr>
            <sz val="11"/>
            <color theme="1"/>
            <rFont val="Calibri"/>
            <family val="2"/>
            <scheme val="minor"/>
          </rPr>
          <t>Introducir un texto con el nombre o referencia de la contratación</t>
        </r>
      </text>
    </comment>
    <comment ref="B199" authorId="2" shapeId="0" xr:uid="{B9BE1464-3676-4269-91B0-9E87332EE53C}">
      <text>
        <r>
          <rPr>
            <sz val="11"/>
            <color theme="1"/>
            <rFont val="Calibri"/>
            <family val="2"/>
            <scheme val="minor"/>
          </rPr>
          <t>Introduzca un texto con la finalidad de la contratación</t>
        </r>
      </text>
    </comment>
    <comment ref="C199" authorId="2" shapeId="0" xr:uid="{BBEA9E05-B69A-4814-A114-2874E48ADC92}">
      <text>
        <r>
          <rPr>
            <sz val="11"/>
            <color theme="1"/>
            <rFont val="Calibri"/>
            <family val="2"/>
            <scheme val="minor"/>
          </rPr>
          <t>Seleccionar un valor del listado</t>
        </r>
      </text>
    </comment>
    <comment ref="D199" authorId="2" shapeId="0" xr:uid="{D813722A-0838-4061-8217-C554368E9CDE}">
      <text>
        <r>
          <rPr>
            <sz val="11"/>
            <color theme="1"/>
            <rFont val="Calibri"/>
            <family val="2"/>
            <scheme val="minor"/>
          </rPr>
          <t>Seleccione el tipo de procedimiento</t>
        </r>
      </text>
    </comment>
    <comment ref="E199" authorId="2" shapeId="0" xr:uid="{5E807866-BA34-4690-BBCE-5FB22F433473}">
      <text>
        <r>
          <rPr>
            <sz val="11"/>
            <color theme="1"/>
            <rFont val="Calibri"/>
            <family val="2"/>
            <scheme val="minor"/>
          </rPr>
          <t>Seleccione un valor de la lista</t>
        </r>
      </text>
    </comment>
    <comment ref="F199" authorId="2" shapeId="0" xr:uid="{2C11DC4D-A900-46B4-9AAE-ECCDCC747DDB}">
      <text>
        <r>
          <rPr>
            <sz val="11"/>
            <color theme="1"/>
            <rFont val="Calibri"/>
            <family val="2"/>
            <scheme val="minor"/>
          </rPr>
          <t>Introduzca el código SNIP</t>
        </r>
      </text>
    </comment>
    <comment ref="C200" authorId="2" shapeId="0" xr:uid="{7D850448-3CE4-4ACE-9274-2FD44B65EAF7}">
      <text>
        <r>
          <rPr>
            <sz val="11"/>
            <color theme="1"/>
            <rFont val="Calibri"/>
            <family val="2"/>
            <scheme val="minor"/>
          </rPr>
          <t>Introduzca la fecha de inicio del proceso, en formato dd-mm-aaaa</t>
        </r>
      </text>
    </comment>
    <comment ref="F200" authorId="2" shapeId="0" xr:uid="{02A8B71F-8D0A-4441-9B2E-D8001A1759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2" shapeId="0" xr:uid="{6C71BEC4-470B-48EE-B225-AC8B0BC1C6BC}">
      <text/>
    </comment>
    <comment ref="C202" authorId="2" shapeId="0" xr:uid="{7A1B4913-C82E-413F-BC01-1AAC40DEFF04}">
      <text>
        <r>
          <rPr>
            <sz val="11"/>
            <color theme="1"/>
            <rFont val="Calibri"/>
            <family val="2"/>
            <scheme val="minor"/>
          </rPr>
          <t>Introduzca la fecha prevista de adjudicación, en formato dd-mm-aaaa</t>
        </r>
      </text>
    </comment>
    <comment ref="F202" authorId="2" shapeId="0" xr:uid="{FABAF0C2-2765-449E-889F-60BB2BDA0DF8}">
      <text/>
    </comment>
    <comment ref="F203" authorId="2" shapeId="0" xr:uid="{2FB0BE48-EDB0-433F-BA92-55FE824A845B}">
      <text/>
    </comment>
    <comment ref="A205" authorId="2" shapeId="0" xr:uid="{B78A4920-7D05-4465-B034-AE606F19F3DD}">
      <text>
        <r>
          <rPr>
            <sz val="11"/>
            <color theme="1"/>
            <rFont val="Calibri"/>
            <family val="2"/>
            <scheme val="minor"/>
          </rPr>
          <t>Introduzca un codigo UNSPSC</t>
        </r>
      </text>
    </comment>
    <comment ref="B205" authorId="2" shapeId="0" xr:uid="{0233B1D2-500A-4B9D-9AD3-37E4C546A25C}">
      <text>
        <r>
          <rPr>
            <sz val="11"/>
            <color theme="1"/>
            <rFont val="Calibri"/>
            <family val="2"/>
            <scheme val="minor"/>
          </rPr>
          <t>Descripción calculada automáticamente a partir de código del artículo</t>
        </r>
      </text>
    </comment>
    <comment ref="C205" authorId="2" shapeId="0" xr:uid="{7378B77F-A1AF-457C-B241-47B0006420F0}">
      <text>
        <r>
          <rPr>
            <sz val="11"/>
            <color theme="1"/>
            <rFont val="Calibri"/>
            <family val="2"/>
            <scheme val="minor"/>
          </rPr>
          <t>Seleccione un valor de la lista</t>
        </r>
      </text>
    </comment>
    <comment ref="D205" authorId="2" shapeId="0" xr:uid="{5AFE962A-8C11-4732-BBC1-F2290C7D59FE}">
      <text>
        <r>
          <rPr>
            <sz val="11"/>
            <color theme="1"/>
            <rFont val="Calibri"/>
            <family val="2"/>
            <scheme val="minor"/>
          </rPr>
          <t>Introduzca un número con dos decimales como máximo. Debe ser igual o mayor a la "Cantidad Real Consumida"</t>
        </r>
      </text>
    </comment>
    <comment ref="E205" authorId="2" shapeId="0" xr:uid="{CBF56FFA-CA5A-4C34-B015-2E322AF55577}">
      <text>
        <r>
          <rPr>
            <sz val="11"/>
            <color theme="1"/>
            <rFont val="Calibri"/>
            <family val="2"/>
            <scheme val="minor"/>
          </rPr>
          <t>Introduzca un número con dos decimales como máximo</t>
        </r>
      </text>
    </comment>
    <comment ref="F205" authorId="2" shapeId="0" xr:uid="{5921B3E5-5CDC-44A3-B968-B50E77F59243}">
      <text>
        <r>
          <rPr>
            <sz val="11"/>
            <color theme="1"/>
            <rFont val="Calibri"/>
            <family val="2"/>
            <scheme val="minor"/>
          </rPr>
          <t>Monto calculado automáticamente por el sistema</t>
        </r>
      </text>
    </comment>
    <comment ref="A210" authorId="2" shapeId="0" xr:uid="{2AB098F8-48FD-48C5-A5F3-58BE98D8732B}">
      <text>
        <r>
          <rPr>
            <sz val="11"/>
            <color theme="1"/>
            <rFont val="Calibri"/>
            <family val="2"/>
            <scheme val="minor"/>
          </rPr>
          <t>Introducir un texto con el nombre o referencia de la contratación</t>
        </r>
      </text>
    </comment>
    <comment ref="B210" authorId="2" shapeId="0" xr:uid="{51BC1720-4EE8-4594-ADC7-89D364156795}">
      <text>
        <r>
          <rPr>
            <sz val="11"/>
            <color theme="1"/>
            <rFont val="Calibri"/>
            <family val="2"/>
            <scheme val="minor"/>
          </rPr>
          <t>Introduzca un texto con la finalidad de la contratación</t>
        </r>
      </text>
    </comment>
    <comment ref="C210" authorId="2" shapeId="0" xr:uid="{5F91A0B1-80C1-40CD-8F72-8A5E49454331}">
      <text>
        <r>
          <rPr>
            <sz val="11"/>
            <color theme="1"/>
            <rFont val="Calibri"/>
            <family val="2"/>
            <scheme val="minor"/>
          </rPr>
          <t>Seleccionar un valor del listado</t>
        </r>
      </text>
    </comment>
    <comment ref="D210" authorId="2" shapeId="0" xr:uid="{5ABB2983-2489-410C-A757-9D7BE5D2D8D9}">
      <text>
        <r>
          <rPr>
            <sz val="11"/>
            <color theme="1"/>
            <rFont val="Calibri"/>
            <family val="2"/>
            <scheme val="minor"/>
          </rPr>
          <t>Seleccione el tipo de procedimiento</t>
        </r>
      </text>
    </comment>
    <comment ref="E210" authorId="2" shapeId="0" xr:uid="{D9C72635-12C3-4F0F-92E7-2CDC9093F67B}">
      <text>
        <r>
          <rPr>
            <sz val="11"/>
            <color theme="1"/>
            <rFont val="Calibri"/>
            <family val="2"/>
            <scheme val="minor"/>
          </rPr>
          <t>Seleccione un valor de la lista</t>
        </r>
      </text>
    </comment>
    <comment ref="F210" authorId="2" shapeId="0" xr:uid="{A71E1A3C-B1DE-43C1-8202-406B60DBEF9C}">
      <text>
        <r>
          <rPr>
            <sz val="11"/>
            <color theme="1"/>
            <rFont val="Calibri"/>
            <family val="2"/>
            <scheme val="minor"/>
          </rPr>
          <t>Introduzca el código SNIP</t>
        </r>
      </text>
    </comment>
    <comment ref="C211" authorId="2" shapeId="0" xr:uid="{B16DE168-8833-4BC9-AE0C-C9F3A0FB23FC}">
      <text>
        <r>
          <rPr>
            <sz val="11"/>
            <color theme="1"/>
            <rFont val="Calibri"/>
            <family val="2"/>
            <scheme val="minor"/>
          </rPr>
          <t>Introduzca la fecha de inicio del proceso, en formato dd-mm-aaaa</t>
        </r>
      </text>
    </comment>
    <comment ref="F211" authorId="2" shapeId="0" xr:uid="{B6287AF2-26F7-40F2-B9F6-D17C75B051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2" shapeId="0" xr:uid="{9017664B-778E-4577-99FE-380193204B02}">
      <text/>
    </comment>
    <comment ref="C213" authorId="2" shapeId="0" xr:uid="{F35F81C0-21A8-4728-9742-213295AE4AF9}">
      <text>
        <r>
          <rPr>
            <sz val="11"/>
            <color theme="1"/>
            <rFont val="Calibri"/>
            <family val="2"/>
            <scheme val="minor"/>
          </rPr>
          <t>Introduzca la fecha prevista de adjudicación, en formato dd-mm-aaaa</t>
        </r>
      </text>
    </comment>
    <comment ref="F213" authorId="2" shapeId="0" xr:uid="{BD1103D9-B42E-477E-A26F-BD2819DBC7FD}">
      <text/>
    </comment>
    <comment ref="F214" authorId="2" shapeId="0" xr:uid="{324D034B-1A53-44D1-8BA3-A2D1F95C86A4}">
      <text/>
    </comment>
    <comment ref="A216" authorId="2" shapeId="0" xr:uid="{29EA79BC-907E-4A1D-A009-755170E16230}">
      <text>
        <r>
          <rPr>
            <sz val="11"/>
            <color theme="1"/>
            <rFont val="Calibri"/>
            <family val="2"/>
            <scheme val="minor"/>
          </rPr>
          <t>Introduzca un codigo UNSPSC</t>
        </r>
      </text>
    </comment>
    <comment ref="B216" authorId="2" shapeId="0" xr:uid="{FCBB54F7-A02F-4E14-815F-BFCF75A4632E}">
      <text>
        <r>
          <rPr>
            <sz val="11"/>
            <color theme="1"/>
            <rFont val="Calibri"/>
            <family val="2"/>
            <scheme val="minor"/>
          </rPr>
          <t>Descripción calculada automáticamente a partir de código del artículo</t>
        </r>
      </text>
    </comment>
    <comment ref="C216" authorId="2" shapeId="0" xr:uid="{D42185DF-E700-4265-B5C8-B4249BC99914}">
      <text>
        <r>
          <rPr>
            <sz val="11"/>
            <color theme="1"/>
            <rFont val="Calibri"/>
            <family val="2"/>
            <scheme val="minor"/>
          </rPr>
          <t>Seleccione un valor de la lista</t>
        </r>
      </text>
    </comment>
    <comment ref="D216" authorId="2" shapeId="0" xr:uid="{461B99E6-8987-4309-8459-D587FD7A7AF3}">
      <text>
        <r>
          <rPr>
            <sz val="11"/>
            <color theme="1"/>
            <rFont val="Calibri"/>
            <family val="2"/>
            <scheme val="minor"/>
          </rPr>
          <t>Introduzca un número con dos decimales como máximo. Debe ser igual o mayor a la "Cantidad Real Consumida"</t>
        </r>
      </text>
    </comment>
    <comment ref="E216" authorId="2" shapeId="0" xr:uid="{BCCFB1FC-DACC-4AA4-BC89-9AE55E37D91F}">
      <text>
        <r>
          <rPr>
            <sz val="11"/>
            <color theme="1"/>
            <rFont val="Calibri"/>
            <family val="2"/>
            <scheme val="minor"/>
          </rPr>
          <t>Introduzca un número con dos decimales como máximo</t>
        </r>
      </text>
    </comment>
    <comment ref="F216" authorId="2" shapeId="0" xr:uid="{ED4FDB77-4587-49CA-80A1-91CD756B3333}">
      <text>
        <r>
          <rPr>
            <sz val="11"/>
            <color theme="1"/>
            <rFont val="Calibri"/>
            <family val="2"/>
            <scheme val="minor"/>
          </rPr>
          <t>Monto calculado automáticamente por el sistema</t>
        </r>
      </text>
    </comment>
    <comment ref="A221" authorId="2" shapeId="0" xr:uid="{368B4B08-BF11-4EF3-8529-A5EFC83FB6D2}">
      <text>
        <r>
          <rPr>
            <sz val="11"/>
            <color theme="1"/>
            <rFont val="Calibri"/>
            <family val="2"/>
            <scheme val="minor"/>
          </rPr>
          <t>Introducir un texto con el nombre o referencia de la contratación</t>
        </r>
      </text>
    </comment>
    <comment ref="B221" authorId="2" shapeId="0" xr:uid="{3F9DC480-8158-4975-83F2-166057BC6B6D}">
      <text>
        <r>
          <rPr>
            <sz val="11"/>
            <color theme="1"/>
            <rFont val="Calibri"/>
            <family val="2"/>
            <scheme val="minor"/>
          </rPr>
          <t>Introduzca un texto con la finalidad de la contratación</t>
        </r>
      </text>
    </comment>
    <comment ref="C221" authorId="2" shapeId="0" xr:uid="{5DF642AB-EE11-44D7-AE30-570FCD3CFA68}">
      <text>
        <r>
          <rPr>
            <sz val="11"/>
            <color theme="1"/>
            <rFont val="Calibri"/>
            <family val="2"/>
            <scheme val="minor"/>
          </rPr>
          <t>Seleccionar un valor del listado</t>
        </r>
      </text>
    </comment>
    <comment ref="D221" authorId="2" shapeId="0" xr:uid="{E1BFDC61-3F18-496C-9DBD-82D558183E7C}">
      <text>
        <r>
          <rPr>
            <sz val="11"/>
            <color theme="1"/>
            <rFont val="Calibri"/>
            <family val="2"/>
            <scheme val="minor"/>
          </rPr>
          <t>Seleccione el tipo de procedimiento</t>
        </r>
      </text>
    </comment>
    <comment ref="E221" authorId="2" shapeId="0" xr:uid="{9A7B2FDF-868C-447C-B56F-DDD3689AFD7D}">
      <text>
        <r>
          <rPr>
            <sz val="11"/>
            <color theme="1"/>
            <rFont val="Calibri"/>
            <family val="2"/>
            <scheme val="minor"/>
          </rPr>
          <t>Seleccione un valor de la lista</t>
        </r>
      </text>
    </comment>
    <comment ref="F221" authorId="2" shapeId="0" xr:uid="{9CF6CF2A-AE18-44DD-B4A3-598C3FE79628}">
      <text>
        <r>
          <rPr>
            <sz val="11"/>
            <color theme="1"/>
            <rFont val="Calibri"/>
            <family val="2"/>
            <scheme val="minor"/>
          </rPr>
          <t>Introduzca el código SNIP</t>
        </r>
      </text>
    </comment>
    <comment ref="C222" authorId="2" shapeId="0" xr:uid="{250F7762-BA72-4155-857D-C892D60A8A62}">
      <text>
        <r>
          <rPr>
            <sz val="11"/>
            <color theme="1"/>
            <rFont val="Calibri"/>
            <family val="2"/>
            <scheme val="minor"/>
          </rPr>
          <t>Introduzca la fecha de inicio del proceso, en formato dd-mm-aaaa</t>
        </r>
      </text>
    </comment>
    <comment ref="F222" authorId="2" shapeId="0" xr:uid="{D7758FEB-57A4-4B2D-8F79-8FA2396FA0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xr:uid="{EB13BE7A-7CDD-4FB0-ABCF-FD91C966B82A}">
      <text/>
    </comment>
    <comment ref="C224" authorId="2" shapeId="0" xr:uid="{E8DC73CB-6C35-4108-82CB-B39D67CD71CA}">
      <text>
        <r>
          <rPr>
            <sz val="11"/>
            <color theme="1"/>
            <rFont val="Calibri"/>
            <family val="2"/>
            <scheme val="minor"/>
          </rPr>
          <t>Introduzca la fecha prevista de adjudicación, en formato dd-mm-aaaa</t>
        </r>
      </text>
    </comment>
    <comment ref="F224" authorId="2" shapeId="0" xr:uid="{95E143AF-B8B7-44A9-8FD6-C718951C4B30}">
      <text/>
    </comment>
    <comment ref="F225" authorId="2" shapeId="0" xr:uid="{843CBA67-00D6-47EB-85CF-BABDBE5A6946}">
      <text/>
    </comment>
    <comment ref="A227" authorId="2" shapeId="0" xr:uid="{913D249C-C622-475C-AA56-7E46E0AABB7F}">
      <text>
        <r>
          <rPr>
            <sz val="11"/>
            <color theme="1"/>
            <rFont val="Calibri"/>
            <family val="2"/>
            <scheme val="minor"/>
          </rPr>
          <t>Introduzca un codigo UNSPSC</t>
        </r>
      </text>
    </comment>
    <comment ref="B227" authorId="2" shapeId="0" xr:uid="{0EAAA84D-4A94-4DC9-837D-E0255D3A7E5F}">
      <text>
        <r>
          <rPr>
            <sz val="11"/>
            <color theme="1"/>
            <rFont val="Calibri"/>
            <family val="2"/>
            <scheme val="minor"/>
          </rPr>
          <t>Descripción calculada automáticamente a partir de código del artículo</t>
        </r>
      </text>
    </comment>
    <comment ref="C227" authorId="2" shapeId="0" xr:uid="{EC45910D-E76D-489D-AA0A-DC98CF86F2E6}">
      <text>
        <r>
          <rPr>
            <sz val="11"/>
            <color theme="1"/>
            <rFont val="Calibri"/>
            <family val="2"/>
            <scheme val="minor"/>
          </rPr>
          <t>Seleccione un valor de la lista</t>
        </r>
      </text>
    </comment>
    <comment ref="D227" authorId="2" shapeId="0" xr:uid="{0A9098F9-BAA9-4487-946B-42365D46F4FC}">
      <text>
        <r>
          <rPr>
            <sz val="11"/>
            <color theme="1"/>
            <rFont val="Calibri"/>
            <family val="2"/>
            <scheme val="minor"/>
          </rPr>
          <t>Introduzca un número con dos decimales como máximo. Debe ser igual o mayor a la "Cantidad Real Consumida"</t>
        </r>
      </text>
    </comment>
    <comment ref="E227" authorId="2" shapeId="0" xr:uid="{BB855B5C-9FC2-4604-BCE3-2190322232C9}">
      <text>
        <r>
          <rPr>
            <sz val="11"/>
            <color theme="1"/>
            <rFont val="Calibri"/>
            <family val="2"/>
            <scheme val="minor"/>
          </rPr>
          <t>Introduzca un número con dos decimales como máximo</t>
        </r>
      </text>
    </comment>
    <comment ref="F227" authorId="2" shapeId="0" xr:uid="{8497DD81-8EF1-4A3C-BB80-3B21854FA6D1}">
      <text>
        <r>
          <rPr>
            <sz val="11"/>
            <color theme="1"/>
            <rFont val="Calibri"/>
            <family val="2"/>
            <scheme val="minor"/>
          </rPr>
          <t>Monto calculado automáticamente por el sistema</t>
        </r>
      </text>
    </comment>
    <comment ref="A233" authorId="2" shapeId="0" xr:uid="{6B1A2A84-C139-4497-B7C5-2CE961405C28}">
      <text>
        <r>
          <rPr>
            <sz val="11"/>
            <color theme="1"/>
            <rFont val="Calibri"/>
            <family val="2"/>
            <scheme val="minor"/>
          </rPr>
          <t>Introducir un texto con el nombre o referencia de la contratación</t>
        </r>
      </text>
    </comment>
    <comment ref="B233" authorId="2" shapeId="0" xr:uid="{44980C65-4595-4DB9-93BA-32EBE867E2CB}">
      <text>
        <r>
          <rPr>
            <sz val="11"/>
            <color theme="1"/>
            <rFont val="Calibri"/>
            <family val="2"/>
            <scheme val="minor"/>
          </rPr>
          <t>Introduzca un texto con la finalidad de la contratación</t>
        </r>
      </text>
    </comment>
    <comment ref="C233" authorId="2" shapeId="0" xr:uid="{20B68AC3-6747-4076-AF9B-9740B92DCDEE}">
      <text>
        <r>
          <rPr>
            <sz val="11"/>
            <color theme="1"/>
            <rFont val="Calibri"/>
            <family val="2"/>
            <scheme val="minor"/>
          </rPr>
          <t>Seleccionar un valor del listado</t>
        </r>
      </text>
    </comment>
    <comment ref="D233" authorId="2" shapeId="0" xr:uid="{2F934C73-9C53-4AEC-8FB1-78B2D59B8680}">
      <text>
        <r>
          <rPr>
            <sz val="11"/>
            <color theme="1"/>
            <rFont val="Calibri"/>
            <family val="2"/>
            <scheme val="minor"/>
          </rPr>
          <t>Seleccione el tipo de procedimiento</t>
        </r>
      </text>
    </comment>
    <comment ref="E233" authorId="2" shapeId="0" xr:uid="{16CFAFD7-DBEE-4DD2-B644-91AA73BE3EBB}">
      <text>
        <r>
          <rPr>
            <sz val="11"/>
            <color theme="1"/>
            <rFont val="Calibri"/>
            <family val="2"/>
            <scheme val="minor"/>
          </rPr>
          <t>Seleccione un valor de la lista</t>
        </r>
      </text>
    </comment>
    <comment ref="F233" authorId="2" shapeId="0" xr:uid="{8F9A07E4-09D4-4BB8-8C6E-838E3D56D983}">
      <text>
        <r>
          <rPr>
            <sz val="11"/>
            <color theme="1"/>
            <rFont val="Calibri"/>
            <family val="2"/>
            <scheme val="minor"/>
          </rPr>
          <t>Introduzca el código SNIP</t>
        </r>
      </text>
    </comment>
    <comment ref="C234" authorId="2" shapeId="0" xr:uid="{6823BB95-623A-4970-AB4B-F116566271A8}">
      <text>
        <r>
          <rPr>
            <sz val="11"/>
            <color theme="1"/>
            <rFont val="Calibri"/>
            <family val="2"/>
            <scheme val="minor"/>
          </rPr>
          <t>Introduzca la fecha de inicio del proceso, en formato dd-mm-aaaa</t>
        </r>
      </text>
    </comment>
    <comment ref="F234" authorId="2" shapeId="0" xr:uid="{FEF31C0B-06A3-42DA-A3DF-07336A8803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2" shapeId="0" xr:uid="{69BD3796-27C7-4C29-9D76-38365BC0F882}">
      <text/>
    </comment>
    <comment ref="C236" authorId="2" shapeId="0" xr:uid="{D3380FB9-DF71-46AA-963F-BC79AA0D2F3E}">
      <text>
        <r>
          <rPr>
            <sz val="11"/>
            <color theme="1"/>
            <rFont val="Calibri"/>
            <family val="2"/>
            <scheme val="minor"/>
          </rPr>
          <t>Introduzca la fecha prevista de adjudicación, en formato dd-mm-aaaa</t>
        </r>
      </text>
    </comment>
    <comment ref="F236" authorId="2" shapeId="0" xr:uid="{0A73B5C5-3853-41B5-BFCE-8E7B6283D89E}">
      <text/>
    </comment>
    <comment ref="F237" authorId="2" shapeId="0" xr:uid="{58500932-CAD9-4CFD-92EB-943C0D808016}">
      <text/>
    </comment>
    <comment ref="A239" authorId="2" shapeId="0" xr:uid="{9857399A-7434-4DD2-A989-A84D90865FF1}">
      <text>
        <r>
          <rPr>
            <sz val="11"/>
            <color theme="1"/>
            <rFont val="Calibri"/>
            <family val="2"/>
            <scheme val="minor"/>
          </rPr>
          <t>Introduzca un codigo UNSPSC</t>
        </r>
      </text>
    </comment>
    <comment ref="B239" authorId="2" shapeId="0" xr:uid="{3801209D-B5B2-491E-BCC1-A0695AD34CE7}">
      <text>
        <r>
          <rPr>
            <sz val="11"/>
            <color theme="1"/>
            <rFont val="Calibri"/>
            <family val="2"/>
            <scheme val="minor"/>
          </rPr>
          <t>Descripción calculada automáticamente a partir de código del artículo</t>
        </r>
      </text>
    </comment>
    <comment ref="C239" authorId="2" shapeId="0" xr:uid="{F92CE824-A297-471F-B00F-4A0F26AAA69E}">
      <text>
        <r>
          <rPr>
            <sz val="11"/>
            <color theme="1"/>
            <rFont val="Calibri"/>
            <family val="2"/>
            <scheme val="minor"/>
          </rPr>
          <t>Seleccione un valor de la lista</t>
        </r>
      </text>
    </comment>
    <comment ref="D239" authorId="2" shapeId="0" xr:uid="{DC39530A-1CB7-4640-ADC8-377A2767D945}">
      <text>
        <r>
          <rPr>
            <sz val="11"/>
            <color theme="1"/>
            <rFont val="Calibri"/>
            <family val="2"/>
            <scheme val="minor"/>
          </rPr>
          <t>Introduzca un número con dos decimales como máximo. Debe ser igual o mayor a la "Cantidad Real Consumida"</t>
        </r>
      </text>
    </comment>
    <comment ref="E239" authorId="2" shapeId="0" xr:uid="{DBD22E41-7174-45C8-A70A-6E732641EE18}">
      <text>
        <r>
          <rPr>
            <sz val="11"/>
            <color theme="1"/>
            <rFont val="Calibri"/>
            <family val="2"/>
            <scheme val="minor"/>
          </rPr>
          <t>Introduzca un número con dos decimales como máximo</t>
        </r>
      </text>
    </comment>
    <comment ref="F239" authorId="2" shapeId="0" xr:uid="{7B40F078-E745-430F-96A0-6924D8744CA9}">
      <text>
        <r>
          <rPr>
            <sz val="11"/>
            <color theme="1"/>
            <rFont val="Calibri"/>
            <family val="2"/>
            <scheme val="minor"/>
          </rPr>
          <t>Monto calculado automáticamente por el sistema</t>
        </r>
      </text>
    </comment>
    <comment ref="A245" authorId="2" shapeId="0" xr:uid="{88DB6EEE-5E87-4A9B-971D-8E8E5C6774A4}">
      <text>
        <r>
          <rPr>
            <sz val="11"/>
            <color theme="1"/>
            <rFont val="Calibri"/>
            <family val="2"/>
            <scheme val="minor"/>
          </rPr>
          <t>Introducir un texto con el nombre o referencia de la contratación</t>
        </r>
      </text>
    </comment>
    <comment ref="B245" authorId="2" shapeId="0" xr:uid="{AFF65A1F-2512-49B6-A381-926D26816A96}">
      <text>
        <r>
          <rPr>
            <sz val="11"/>
            <color theme="1"/>
            <rFont val="Calibri"/>
            <family val="2"/>
            <scheme val="minor"/>
          </rPr>
          <t>Introduzca un texto con la finalidad de la contratación</t>
        </r>
      </text>
    </comment>
    <comment ref="C245" authorId="2" shapeId="0" xr:uid="{0A0C355D-310A-4769-9587-7C38727D1C29}">
      <text>
        <r>
          <rPr>
            <sz val="11"/>
            <color theme="1"/>
            <rFont val="Calibri"/>
            <family val="2"/>
            <scheme val="minor"/>
          </rPr>
          <t>Seleccionar un valor del listado</t>
        </r>
      </text>
    </comment>
    <comment ref="D245" authorId="2" shapeId="0" xr:uid="{CB082860-BD3B-42BB-874F-7A7462C201D3}">
      <text>
        <r>
          <rPr>
            <sz val="11"/>
            <color theme="1"/>
            <rFont val="Calibri"/>
            <family val="2"/>
            <scheme val="minor"/>
          </rPr>
          <t>Seleccione el tipo de procedimiento</t>
        </r>
      </text>
    </comment>
    <comment ref="E245" authorId="2" shapeId="0" xr:uid="{F50AB614-62FF-4E54-8877-1192204E56FB}">
      <text>
        <r>
          <rPr>
            <sz val="11"/>
            <color theme="1"/>
            <rFont val="Calibri"/>
            <family val="2"/>
            <scheme val="minor"/>
          </rPr>
          <t>Seleccione un valor de la lista</t>
        </r>
      </text>
    </comment>
    <comment ref="F245" authorId="2" shapeId="0" xr:uid="{D7BAD460-6F46-4CA6-BF5B-CD7F940E3A4F}">
      <text>
        <r>
          <rPr>
            <sz val="11"/>
            <color theme="1"/>
            <rFont val="Calibri"/>
            <family val="2"/>
            <scheme val="minor"/>
          </rPr>
          <t>Introduzca el código SNIP</t>
        </r>
      </text>
    </comment>
    <comment ref="C246" authorId="2" shapeId="0" xr:uid="{8C9F1E57-9534-4CC1-BA4F-7EB1BBD0F51B}">
      <text>
        <r>
          <rPr>
            <sz val="11"/>
            <color theme="1"/>
            <rFont val="Calibri"/>
            <family val="2"/>
            <scheme val="minor"/>
          </rPr>
          <t>Introduzca la fecha de inicio del proceso, en formato dd-mm-aaaa</t>
        </r>
      </text>
    </comment>
    <comment ref="F246" authorId="2" shapeId="0" xr:uid="{5B85D9A9-FC63-42B8-B9A1-901121B4F4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2" shapeId="0" xr:uid="{DACB6F7F-463D-45B6-A538-63AB0737EFDE}">
      <text/>
    </comment>
    <comment ref="C248" authorId="2" shapeId="0" xr:uid="{6CA9CFD3-6F93-4195-BE7E-BA41AA65B6C0}">
      <text>
        <r>
          <rPr>
            <sz val="11"/>
            <color theme="1"/>
            <rFont val="Calibri"/>
            <family val="2"/>
            <scheme val="minor"/>
          </rPr>
          <t>Introduzca la fecha prevista de adjudicación, en formato dd-mm-aaaa</t>
        </r>
      </text>
    </comment>
    <comment ref="F248" authorId="2" shapeId="0" xr:uid="{35941001-384F-40FA-AC56-C8B89957107A}">
      <text/>
    </comment>
    <comment ref="F249" authorId="2" shapeId="0" xr:uid="{54A50815-917A-4131-9EC9-7F4B1401A9E9}">
      <text/>
    </comment>
    <comment ref="A251" authorId="2" shapeId="0" xr:uid="{16740B01-26E8-4713-AE28-1B5B75322E66}">
      <text>
        <r>
          <rPr>
            <sz val="11"/>
            <color theme="1"/>
            <rFont val="Calibri"/>
            <family val="2"/>
            <scheme val="minor"/>
          </rPr>
          <t>Introduzca un codigo UNSPSC</t>
        </r>
      </text>
    </comment>
    <comment ref="B251" authorId="2" shapeId="0" xr:uid="{B41F1DE0-69B9-4978-8BC7-29B086C40930}">
      <text>
        <r>
          <rPr>
            <sz val="11"/>
            <color theme="1"/>
            <rFont val="Calibri"/>
            <family val="2"/>
            <scheme val="minor"/>
          </rPr>
          <t>Descripción calculada automáticamente a partir de código del artículo</t>
        </r>
      </text>
    </comment>
    <comment ref="C251" authorId="2" shapeId="0" xr:uid="{DFEFA556-1B93-4242-9450-F641D7A9DC1C}">
      <text>
        <r>
          <rPr>
            <sz val="11"/>
            <color theme="1"/>
            <rFont val="Calibri"/>
            <family val="2"/>
            <scheme val="minor"/>
          </rPr>
          <t>Seleccione un valor de la lista</t>
        </r>
      </text>
    </comment>
    <comment ref="D251" authorId="2" shapeId="0" xr:uid="{7D64FA1F-E97D-4E4F-9471-EEAA1D642CE1}">
      <text>
        <r>
          <rPr>
            <sz val="11"/>
            <color theme="1"/>
            <rFont val="Calibri"/>
            <family val="2"/>
            <scheme val="minor"/>
          </rPr>
          <t>Introduzca un número con dos decimales como máximo. Debe ser igual o mayor a la "Cantidad Real Consumida"</t>
        </r>
      </text>
    </comment>
    <comment ref="E251" authorId="2" shapeId="0" xr:uid="{62741B88-295A-4BC4-9178-0F54F7D8E37B}">
      <text>
        <r>
          <rPr>
            <sz val="11"/>
            <color theme="1"/>
            <rFont val="Calibri"/>
            <family val="2"/>
            <scheme val="minor"/>
          </rPr>
          <t>Introduzca un número con dos decimales como máximo</t>
        </r>
      </text>
    </comment>
    <comment ref="F251" authorId="2" shapeId="0" xr:uid="{B1070377-E67C-4E50-AC2A-A8D2163530D2}">
      <text>
        <r>
          <rPr>
            <sz val="11"/>
            <color theme="1"/>
            <rFont val="Calibri"/>
            <family val="2"/>
            <scheme val="minor"/>
          </rPr>
          <t>Monto calculado automáticamente por el sistema</t>
        </r>
      </text>
    </comment>
    <comment ref="A257" authorId="2" shapeId="0" xr:uid="{1AB6C967-C87C-4619-ADDE-54240231259E}">
      <text>
        <r>
          <rPr>
            <sz val="11"/>
            <color theme="1"/>
            <rFont val="Calibri"/>
            <family val="2"/>
            <scheme val="minor"/>
          </rPr>
          <t>Introducir un texto con el nombre o referencia de la contratación</t>
        </r>
      </text>
    </comment>
    <comment ref="B257" authorId="2" shapeId="0" xr:uid="{59DDC386-F87C-4006-B05A-1E627AD9A525}">
      <text>
        <r>
          <rPr>
            <sz val="11"/>
            <color theme="1"/>
            <rFont val="Calibri"/>
            <family val="2"/>
            <scheme val="minor"/>
          </rPr>
          <t>Introduzca un texto con la finalidad de la contratación</t>
        </r>
      </text>
    </comment>
    <comment ref="C257" authorId="2" shapeId="0" xr:uid="{AD1164BF-2A22-4E32-8FF1-A71E7B3BED8D}">
      <text>
        <r>
          <rPr>
            <sz val="11"/>
            <color theme="1"/>
            <rFont val="Calibri"/>
            <family val="2"/>
            <scheme val="minor"/>
          </rPr>
          <t>Seleccionar un valor del listado</t>
        </r>
      </text>
    </comment>
    <comment ref="D257" authorId="2" shapeId="0" xr:uid="{09DE7446-8B8F-4AB1-9723-34B1DAF100FE}">
      <text>
        <r>
          <rPr>
            <sz val="11"/>
            <color theme="1"/>
            <rFont val="Calibri"/>
            <family val="2"/>
            <scheme val="minor"/>
          </rPr>
          <t>Seleccione el tipo de procedimiento</t>
        </r>
      </text>
    </comment>
    <comment ref="E257" authorId="2" shapeId="0" xr:uid="{A5BF3BB8-5D97-4560-870D-02C5DB7BB78D}">
      <text>
        <r>
          <rPr>
            <sz val="11"/>
            <color theme="1"/>
            <rFont val="Calibri"/>
            <family val="2"/>
            <scheme val="minor"/>
          </rPr>
          <t>Seleccione un valor de la lista</t>
        </r>
      </text>
    </comment>
    <comment ref="F257" authorId="2" shapeId="0" xr:uid="{251B7269-A0C0-4B0B-A83C-BBEFB2F46820}">
      <text>
        <r>
          <rPr>
            <sz val="11"/>
            <color theme="1"/>
            <rFont val="Calibri"/>
            <family val="2"/>
            <scheme val="minor"/>
          </rPr>
          <t>Introduzca el código SNIP</t>
        </r>
      </text>
    </comment>
    <comment ref="C258" authorId="2" shapeId="0" xr:uid="{2535675C-582B-4028-A28A-DF773EAEED6C}">
      <text>
        <r>
          <rPr>
            <sz val="11"/>
            <color theme="1"/>
            <rFont val="Calibri"/>
            <family val="2"/>
            <scheme val="minor"/>
          </rPr>
          <t>Introduzca la fecha de inicio del proceso, en formato dd-mm-aaaa</t>
        </r>
      </text>
    </comment>
    <comment ref="F258" authorId="2" shapeId="0" xr:uid="{2F0EC42D-F5AF-47FB-AF21-C341999A98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2" shapeId="0" xr:uid="{DFCE1833-6459-4E63-8694-F55DE2012C3B}">
      <text/>
    </comment>
    <comment ref="C260" authorId="2" shapeId="0" xr:uid="{99CC9950-AE94-40D0-9767-2EA911E74970}">
      <text>
        <r>
          <rPr>
            <sz val="11"/>
            <color theme="1"/>
            <rFont val="Calibri"/>
            <family val="2"/>
            <scheme val="minor"/>
          </rPr>
          <t>Introduzca la fecha prevista de adjudicación, en formato dd-mm-aaaa</t>
        </r>
      </text>
    </comment>
    <comment ref="F260" authorId="2" shapeId="0" xr:uid="{0A8D6EAC-451D-44E5-B691-8EA35EC5E849}">
      <text/>
    </comment>
    <comment ref="F261" authorId="2" shapeId="0" xr:uid="{8A8E0444-D7AB-47EF-8D98-A4F7296FF30D}">
      <text/>
    </comment>
    <comment ref="A263" authorId="2" shapeId="0" xr:uid="{8DBF7C24-D238-4169-960D-DA022E432213}">
      <text>
        <r>
          <rPr>
            <sz val="11"/>
            <color theme="1"/>
            <rFont val="Calibri"/>
            <family val="2"/>
            <scheme val="minor"/>
          </rPr>
          <t>Introduzca un codigo UNSPSC</t>
        </r>
      </text>
    </comment>
    <comment ref="B263" authorId="2" shapeId="0" xr:uid="{FA964CE0-3CF8-4DC4-982C-8F717475E573}">
      <text>
        <r>
          <rPr>
            <sz val="11"/>
            <color theme="1"/>
            <rFont val="Calibri"/>
            <family val="2"/>
            <scheme val="minor"/>
          </rPr>
          <t>Descripción calculada automáticamente a partir de código del artículo</t>
        </r>
      </text>
    </comment>
    <comment ref="C263" authorId="2" shapeId="0" xr:uid="{3892025B-31EB-48E6-B99F-ED031213C9E5}">
      <text>
        <r>
          <rPr>
            <sz val="11"/>
            <color theme="1"/>
            <rFont val="Calibri"/>
            <family val="2"/>
            <scheme val="minor"/>
          </rPr>
          <t>Seleccione un valor de la lista</t>
        </r>
      </text>
    </comment>
    <comment ref="D263" authorId="2" shapeId="0" xr:uid="{DA20D264-60BC-4AF4-BC69-C7C8A7C5C604}">
      <text>
        <r>
          <rPr>
            <sz val="11"/>
            <color theme="1"/>
            <rFont val="Calibri"/>
            <family val="2"/>
            <scheme val="minor"/>
          </rPr>
          <t>Introduzca un número con dos decimales como máximo. Debe ser igual o mayor a la "Cantidad Real Consumida"</t>
        </r>
      </text>
    </comment>
    <comment ref="E263" authorId="2" shapeId="0" xr:uid="{61B068EC-3561-4799-8E21-C963E396254A}">
      <text>
        <r>
          <rPr>
            <sz val="11"/>
            <color theme="1"/>
            <rFont val="Calibri"/>
            <family val="2"/>
            <scheme val="minor"/>
          </rPr>
          <t>Introduzca un número con dos decimales como máximo</t>
        </r>
      </text>
    </comment>
    <comment ref="F263" authorId="2" shapeId="0" xr:uid="{929BDA10-4D89-4F43-8AC6-5D36809AD5F4}">
      <text>
        <r>
          <rPr>
            <sz val="11"/>
            <color theme="1"/>
            <rFont val="Calibri"/>
            <family val="2"/>
            <scheme val="minor"/>
          </rPr>
          <t>Monto calculado automáticamente por el sistema</t>
        </r>
      </text>
    </comment>
    <comment ref="A269" authorId="2" shapeId="0" xr:uid="{D3919F05-CBA0-447B-B4D2-9ABCE0075771}">
      <text>
        <r>
          <rPr>
            <sz val="11"/>
            <color theme="1"/>
            <rFont val="Calibri"/>
            <family val="2"/>
            <scheme val="minor"/>
          </rPr>
          <t>Introducir un texto con el nombre o referencia de la contratación</t>
        </r>
      </text>
    </comment>
    <comment ref="B269" authorId="2" shapeId="0" xr:uid="{6A1C5FB1-0C5C-463E-8266-5963433B2139}">
      <text>
        <r>
          <rPr>
            <sz val="11"/>
            <color theme="1"/>
            <rFont val="Calibri"/>
            <family val="2"/>
            <scheme val="minor"/>
          </rPr>
          <t>Introduzca un texto con la finalidad de la contratación</t>
        </r>
      </text>
    </comment>
    <comment ref="C269" authorId="2" shapeId="0" xr:uid="{51743008-4E35-4711-A8DE-55D843C44CE6}">
      <text>
        <r>
          <rPr>
            <sz val="11"/>
            <color theme="1"/>
            <rFont val="Calibri"/>
            <family val="2"/>
            <scheme val="minor"/>
          </rPr>
          <t>Seleccionar un valor del listado</t>
        </r>
      </text>
    </comment>
    <comment ref="D269" authorId="2" shapeId="0" xr:uid="{2FFD7D51-0B1C-42E4-A679-0007CDDC7C86}">
      <text>
        <r>
          <rPr>
            <sz val="11"/>
            <color theme="1"/>
            <rFont val="Calibri"/>
            <family val="2"/>
            <scheme val="minor"/>
          </rPr>
          <t>Seleccione el tipo de procedimiento</t>
        </r>
      </text>
    </comment>
    <comment ref="E269" authorId="2" shapeId="0" xr:uid="{F5475145-C527-4C39-BE44-C05F1E41CA39}">
      <text>
        <r>
          <rPr>
            <sz val="11"/>
            <color theme="1"/>
            <rFont val="Calibri"/>
            <family val="2"/>
            <scheme val="minor"/>
          </rPr>
          <t>Seleccione un valor de la lista</t>
        </r>
      </text>
    </comment>
    <comment ref="F269" authorId="2" shapeId="0" xr:uid="{B5703B86-FF4E-42C8-A067-53239522E22B}">
      <text>
        <r>
          <rPr>
            <sz val="11"/>
            <color theme="1"/>
            <rFont val="Calibri"/>
            <family val="2"/>
            <scheme val="minor"/>
          </rPr>
          <t>Introduzca el código SNIP</t>
        </r>
      </text>
    </comment>
    <comment ref="C270" authorId="2" shapeId="0" xr:uid="{2B87C7A4-FC99-42E6-8150-EF7E02F091A0}">
      <text>
        <r>
          <rPr>
            <sz val="11"/>
            <color theme="1"/>
            <rFont val="Calibri"/>
            <family val="2"/>
            <scheme val="minor"/>
          </rPr>
          <t>Introduzca la fecha de inicio del proceso, en formato dd-mm-aaaa</t>
        </r>
      </text>
    </comment>
    <comment ref="F270" authorId="2" shapeId="0" xr:uid="{54E6C82E-67E3-4991-A63E-FDE5408461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2" shapeId="0" xr:uid="{B8C60415-6076-435C-984E-1EDA32F77196}">
      <text/>
    </comment>
    <comment ref="C272" authorId="2" shapeId="0" xr:uid="{0D5696E2-6668-49EA-BA63-1F9EF0E33709}">
      <text>
        <r>
          <rPr>
            <sz val="11"/>
            <color theme="1"/>
            <rFont val="Calibri"/>
            <family val="2"/>
            <scheme val="minor"/>
          </rPr>
          <t>Introduzca la fecha prevista de adjudicación, en formato dd-mm-aaaa</t>
        </r>
      </text>
    </comment>
    <comment ref="F272" authorId="2" shapeId="0" xr:uid="{F34FE87F-82C3-46F4-ABC3-998BECB46773}">
      <text/>
    </comment>
    <comment ref="F273" authorId="2" shapeId="0" xr:uid="{4CA30D94-B793-4147-ADC3-57D3AFDDF14D}">
      <text/>
    </comment>
    <comment ref="A275" authorId="2" shapeId="0" xr:uid="{3411B28C-FBFB-43C1-BD04-0BBF4FBE842D}">
      <text>
        <r>
          <rPr>
            <sz val="11"/>
            <color theme="1"/>
            <rFont val="Calibri"/>
            <family val="2"/>
            <scheme val="minor"/>
          </rPr>
          <t>Introduzca un codigo UNSPSC</t>
        </r>
      </text>
    </comment>
    <comment ref="B275" authorId="2" shapeId="0" xr:uid="{F2874CF5-C131-4B77-90C3-A6C02367FCCC}">
      <text>
        <r>
          <rPr>
            <sz val="11"/>
            <color theme="1"/>
            <rFont val="Calibri"/>
            <family val="2"/>
            <scheme val="minor"/>
          </rPr>
          <t>Descripción calculada automáticamente a partir de código del artículo</t>
        </r>
      </text>
    </comment>
    <comment ref="C275" authorId="2" shapeId="0" xr:uid="{0ABA185B-CA41-40F8-88A0-346BFE68B3AA}">
      <text>
        <r>
          <rPr>
            <sz val="11"/>
            <color theme="1"/>
            <rFont val="Calibri"/>
            <family val="2"/>
            <scheme val="minor"/>
          </rPr>
          <t>Seleccione un valor de la lista</t>
        </r>
      </text>
    </comment>
    <comment ref="D275" authorId="2" shapeId="0" xr:uid="{B02DCC3B-979D-42F8-B735-53BFAD7FEEB5}">
      <text>
        <r>
          <rPr>
            <sz val="11"/>
            <color theme="1"/>
            <rFont val="Calibri"/>
            <family val="2"/>
            <scheme val="minor"/>
          </rPr>
          <t>Introduzca un número con dos decimales como máximo. Debe ser igual o mayor a la "Cantidad Real Consumida"</t>
        </r>
      </text>
    </comment>
    <comment ref="E275" authorId="2" shapeId="0" xr:uid="{84EDC32A-CDC4-414D-B0E8-E1D0A747EE74}">
      <text>
        <r>
          <rPr>
            <sz val="11"/>
            <color theme="1"/>
            <rFont val="Calibri"/>
            <family val="2"/>
            <scheme val="minor"/>
          </rPr>
          <t>Introduzca un número con dos decimales como máximo</t>
        </r>
      </text>
    </comment>
    <comment ref="F275" authorId="2" shapeId="0" xr:uid="{A2EEEF96-098C-4226-8471-21237BF44EA7}">
      <text>
        <r>
          <rPr>
            <sz val="11"/>
            <color theme="1"/>
            <rFont val="Calibri"/>
            <family val="2"/>
            <scheme val="minor"/>
          </rPr>
          <t>Monto calculado automáticamente por el sistema</t>
        </r>
      </text>
    </comment>
    <comment ref="A281" authorId="2" shapeId="0" xr:uid="{F33FB136-459C-473B-BE32-2036E32F20CB}">
      <text>
        <r>
          <rPr>
            <sz val="11"/>
            <color theme="1"/>
            <rFont val="Calibri"/>
            <family val="2"/>
            <scheme val="minor"/>
          </rPr>
          <t>Introducir un texto con el nombre o referencia de la contratación</t>
        </r>
      </text>
    </comment>
    <comment ref="B281" authorId="2" shapeId="0" xr:uid="{F9A075D8-AD6D-43F2-8F70-73E8FC09BD6D}">
      <text>
        <r>
          <rPr>
            <sz val="11"/>
            <color theme="1"/>
            <rFont val="Calibri"/>
            <family val="2"/>
            <scheme val="minor"/>
          </rPr>
          <t>Introduzca un texto con la finalidad de la contratación</t>
        </r>
      </text>
    </comment>
    <comment ref="C281" authorId="2" shapeId="0" xr:uid="{EA03D9EB-57EE-468E-BC63-77E6E43649E2}">
      <text>
        <r>
          <rPr>
            <sz val="11"/>
            <color theme="1"/>
            <rFont val="Calibri"/>
            <family val="2"/>
            <scheme val="minor"/>
          </rPr>
          <t>Seleccionar un valor del listado</t>
        </r>
      </text>
    </comment>
    <comment ref="D281" authorId="2" shapeId="0" xr:uid="{41DB907F-1EB1-4D24-883B-47F3D56A8E0A}">
      <text>
        <r>
          <rPr>
            <sz val="11"/>
            <color theme="1"/>
            <rFont val="Calibri"/>
            <family val="2"/>
            <scheme val="minor"/>
          </rPr>
          <t>Seleccione el tipo de procedimiento</t>
        </r>
      </text>
    </comment>
    <comment ref="E281" authorId="2" shapeId="0" xr:uid="{3974002E-373E-4E6D-B314-C5B36BE85D48}">
      <text>
        <r>
          <rPr>
            <sz val="11"/>
            <color theme="1"/>
            <rFont val="Calibri"/>
            <family val="2"/>
            <scheme val="minor"/>
          </rPr>
          <t>Seleccione un valor de la lista</t>
        </r>
      </text>
    </comment>
    <comment ref="F281" authorId="2" shapeId="0" xr:uid="{E80F079C-DBD4-45DC-B2CE-D63A5C683581}">
      <text>
        <r>
          <rPr>
            <sz val="11"/>
            <color theme="1"/>
            <rFont val="Calibri"/>
            <family val="2"/>
            <scheme val="minor"/>
          </rPr>
          <t>Introduzca el código SNIP</t>
        </r>
      </text>
    </comment>
    <comment ref="C282" authorId="2" shapeId="0" xr:uid="{2E52D5BB-66C0-455D-86D2-7634CFC57D96}">
      <text>
        <r>
          <rPr>
            <sz val="11"/>
            <color theme="1"/>
            <rFont val="Calibri"/>
            <family val="2"/>
            <scheme val="minor"/>
          </rPr>
          <t>Introduzca la fecha de inicio del proceso, en formato dd-mm-aaaa</t>
        </r>
      </text>
    </comment>
    <comment ref="F282" authorId="2" shapeId="0" xr:uid="{9114E8A9-0EE1-4E74-828F-10298E4788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2" shapeId="0" xr:uid="{3EE9DC8A-9635-47CC-8E4B-5951739D043E}">
      <text/>
    </comment>
    <comment ref="C284" authorId="2" shapeId="0" xr:uid="{8550378A-306B-43A1-95E5-0050B7D33F09}">
      <text>
        <r>
          <rPr>
            <sz val="11"/>
            <color theme="1"/>
            <rFont val="Calibri"/>
            <family val="2"/>
            <scheme val="minor"/>
          </rPr>
          <t>Introduzca la fecha prevista de adjudicación, en formato dd-mm-aaaa</t>
        </r>
      </text>
    </comment>
    <comment ref="F284" authorId="2" shapeId="0" xr:uid="{C044E7F1-F49F-4871-AEAB-4671D8AFE0FD}">
      <text/>
    </comment>
    <comment ref="F285" authorId="2" shapeId="0" xr:uid="{A4E6FCB1-C78A-4D4D-ACF9-23A4157B8A0D}">
      <text/>
    </comment>
    <comment ref="A287" authorId="2" shapeId="0" xr:uid="{A171D880-64B3-48B3-A725-8698E4E234C5}">
      <text>
        <r>
          <rPr>
            <sz val="11"/>
            <color theme="1"/>
            <rFont val="Calibri"/>
            <family val="2"/>
            <scheme val="minor"/>
          </rPr>
          <t>Introduzca un codigo UNSPSC</t>
        </r>
      </text>
    </comment>
    <comment ref="B287" authorId="2" shapeId="0" xr:uid="{4706C7AB-6257-483E-B252-798A50861F16}">
      <text>
        <r>
          <rPr>
            <sz val="11"/>
            <color theme="1"/>
            <rFont val="Calibri"/>
            <family val="2"/>
            <scheme val="minor"/>
          </rPr>
          <t>Descripción calculada automáticamente a partir de código del artículo</t>
        </r>
      </text>
    </comment>
    <comment ref="C287" authorId="2" shapeId="0" xr:uid="{A568A014-040A-4CD5-9DD1-588F8459BE43}">
      <text>
        <r>
          <rPr>
            <sz val="11"/>
            <color theme="1"/>
            <rFont val="Calibri"/>
            <family val="2"/>
            <scheme val="minor"/>
          </rPr>
          <t>Seleccione un valor de la lista</t>
        </r>
      </text>
    </comment>
    <comment ref="D287" authorId="2" shapeId="0" xr:uid="{2A6BF11A-CA9E-41DE-ADE0-C57313B8A4A6}">
      <text>
        <r>
          <rPr>
            <sz val="11"/>
            <color theme="1"/>
            <rFont val="Calibri"/>
            <family val="2"/>
            <scheme val="minor"/>
          </rPr>
          <t>Introduzca un número con dos decimales como máximo. Debe ser igual o mayor a la "Cantidad Real Consumida"</t>
        </r>
      </text>
    </comment>
    <comment ref="E287" authorId="2" shapeId="0" xr:uid="{46FFED4D-34E8-491A-9358-8F6253B5F925}">
      <text>
        <r>
          <rPr>
            <sz val="11"/>
            <color theme="1"/>
            <rFont val="Calibri"/>
            <family val="2"/>
            <scheme val="minor"/>
          </rPr>
          <t>Introduzca un número con dos decimales como máximo</t>
        </r>
      </text>
    </comment>
    <comment ref="F287" authorId="2" shapeId="0" xr:uid="{C9E1DA58-5E96-4172-ADE0-A4B738F7F601}">
      <text>
        <r>
          <rPr>
            <sz val="11"/>
            <color theme="1"/>
            <rFont val="Calibri"/>
            <family val="2"/>
            <scheme val="minor"/>
          </rPr>
          <t>Monto calculado automáticamente por el sistema</t>
        </r>
      </text>
    </comment>
    <comment ref="A294" authorId="2" shapeId="0" xr:uid="{9E7EF06C-29BB-4ED1-8683-8881A71C4203}">
      <text>
        <r>
          <rPr>
            <sz val="11"/>
            <color theme="1"/>
            <rFont val="Calibri"/>
            <family val="2"/>
            <scheme val="minor"/>
          </rPr>
          <t>Introducir un texto con el nombre o referencia de la contratación</t>
        </r>
      </text>
    </comment>
    <comment ref="B294" authorId="2" shapeId="0" xr:uid="{9CD40EE6-E847-444A-BC62-31B12BB1D84D}">
      <text>
        <r>
          <rPr>
            <sz val="11"/>
            <color theme="1"/>
            <rFont val="Calibri"/>
            <family val="2"/>
            <scheme val="minor"/>
          </rPr>
          <t>Introduzca un texto con la finalidad de la contratación</t>
        </r>
      </text>
    </comment>
    <comment ref="C294" authorId="2" shapeId="0" xr:uid="{6EEDD379-7928-4CE6-8531-BECBF684DB38}">
      <text>
        <r>
          <rPr>
            <sz val="11"/>
            <color theme="1"/>
            <rFont val="Calibri"/>
            <family val="2"/>
            <scheme val="minor"/>
          </rPr>
          <t>Seleccionar un valor del listado</t>
        </r>
      </text>
    </comment>
    <comment ref="D294" authorId="2" shapeId="0" xr:uid="{AB5E4484-71FB-47B6-874F-5FF8BE3B20BD}">
      <text>
        <r>
          <rPr>
            <sz val="11"/>
            <color theme="1"/>
            <rFont val="Calibri"/>
            <family val="2"/>
            <scheme val="minor"/>
          </rPr>
          <t>Seleccione el tipo de procedimiento</t>
        </r>
      </text>
    </comment>
    <comment ref="E294" authorId="2" shapeId="0" xr:uid="{E529873F-3699-494B-8000-FDCEC652E9E0}">
      <text>
        <r>
          <rPr>
            <sz val="11"/>
            <color theme="1"/>
            <rFont val="Calibri"/>
            <family val="2"/>
            <scheme val="minor"/>
          </rPr>
          <t>Seleccione un valor de la lista</t>
        </r>
      </text>
    </comment>
    <comment ref="F294" authorId="2" shapeId="0" xr:uid="{A3B7A129-6415-40E2-AEDA-3FC50D55FFE0}">
      <text>
        <r>
          <rPr>
            <sz val="11"/>
            <color theme="1"/>
            <rFont val="Calibri"/>
            <family val="2"/>
            <scheme val="minor"/>
          </rPr>
          <t>Introduzca el código SNIP</t>
        </r>
      </text>
    </comment>
    <comment ref="C295" authorId="2" shapeId="0" xr:uid="{EAFD7117-AB50-49E6-830D-E8B59FDE56E5}">
      <text>
        <r>
          <rPr>
            <sz val="11"/>
            <color theme="1"/>
            <rFont val="Calibri"/>
            <family val="2"/>
            <scheme val="minor"/>
          </rPr>
          <t>Introduzca la fecha de inicio del proceso, en formato dd-mm-aaaa</t>
        </r>
      </text>
    </comment>
    <comment ref="F295" authorId="2" shapeId="0" xr:uid="{570557C2-F01B-419C-92CF-E27DC9E18D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2" shapeId="0" xr:uid="{764FDFE2-7861-40B0-AD8C-C96FAF426BBA}">
      <text/>
    </comment>
    <comment ref="C297" authorId="2" shapeId="0" xr:uid="{49F4808F-62AD-4A97-A155-7BCF1B1245A6}">
      <text>
        <r>
          <rPr>
            <sz val="11"/>
            <color theme="1"/>
            <rFont val="Calibri"/>
            <family val="2"/>
            <scheme val="minor"/>
          </rPr>
          <t>Introduzca la fecha prevista de adjudicación, en formato dd-mm-aaaa</t>
        </r>
      </text>
    </comment>
    <comment ref="F297" authorId="2" shapeId="0" xr:uid="{504109B0-003B-40BC-9159-9C7E3225E633}">
      <text/>
    </comment>
    <comment ref="F298" authorId="2" shapeId="0" xr:uid="{A1DB301A-8759-4EBF-8352-4E92EE48B7AE}">
      <text/>
    </comment>
    <comment ref="A300" authorId="2" shapeId="0" xr:uid="{890D4C29-427F-4784-9223-EFC0EEEFB7B2}">
      <text>
        <r>
          <rPr>
            <sz val="11"/>
            <color theme="1"/>
            <rFont val="Calibri"/>
            <family val="2"/>
            <scheme val="minor"/>
          </rPr>
          <t>Introduzca un codigo UNSPSC</t>
        </r>
      </text>
    </comment>
    <comment ref="B300" authorId="2" shapeId="0" xr:uid="{3DBB361C-7028-4F09-9941-45D969416B7D}">
      <text>
        <r>
          <rPr>
            <sz val="11"/>
            <color theme="1"/>
            <rFont val="Calibri"/>
            <family val="2"/>
            <scheme val="minor"/>
          </rPr>
          <t>Descripción calculada automáticamente a partir de código del artículo</t>
        </r>
      </text>
    </comment>
    <comment ref="C300" authorId="2" shapeId="0" xr:uid="{BDDBA9B0-09CC-4F3B-939A-0ABE84F7DFC4}">
      <text>
        <r>
          <rPr>
            <sz val="11"/>
            <color theme="1"/>
            <rFont val="Calibri"/>
            <family val="2"/>
            <scheme val="minor"/>
          </rPr>
          <t>Seleccione un valor de la lista</t>
        </r>
      </text>
    </comment>
    <comment ref="D300" authorId="2" shapeId="0" xr:uid="{B02B4C72-3EA1-4DB6-9FEB-56619070E10A}">
      <text>
        <r>
          <rPr>
            <sz val="11"/>
            <color theme="1"/>
            <rFont val="Calibri"/>
            <family val="2"/>
            <scheme val="minor"/>
          </rPr>
          <t>Introduzca un número con dos decimales como máximo. Debe ser igual o mayor a la "Cantidad Real Consumida"</t>
        </r>
      </text>
    </comment>
    <comment ref="E300" authorId="2" shapeId="0" xr:uid="{B937967E-62BB-4FDF-B56C-0484782B165C}">
      <text>
        <r>
          <rPr>
            <sz val="11"/>
            <color theme="1"/>
            <rFont val="Calibri"/>
            <family val="2"/>
            <scheme val="minor"/>
          </rPr>
          <t>Introduzca un número con dos decimales como máximo</t>
        </r>
      </text>
    </comment>
    <comment ref="F300" authorId="2" shapeId="0" xr:uid="{7182153C-6E95-4C92-8136-1955E5548291}">
      <text>
        <r>
          <rPr>
            <sz val="11"/>
            <color theme="1"/>
            <rFont val="Calibri"/>
            <family val="2"/>
            <scheme val="minor"/>
          </rPr>
          <t>Monto calculado automáticamente por el sistema</t>
        </r>
      </text>
    </comment>
    <comment ref="A306" authorId="2" shapeId="0" xr:uid="{FD2CEED9-B1A9-4FDA-914D-CC15DADE9E46}">
      <text>
        <r>
          <rPr>
            <sz val="11"/>
            <color theme="1"/>
            <rFont val="Calibri"/>
            <family val="2"/>
            <scheme val="minor"/>
          </rPr>
          <t>Introducir un texto con el nombre o referencia de la contratación</t>
        </r>
      </text>
    </comment>
    <comment ref="B306" authorId="2" shapeId="0" xr:uid="{40CC1CD2-A638-4B51-9AA2-7378FD432227}">
      <text>
        <r>
          <rPr>
            <sz val="11"/>
            <color theme="1"/>
            <rFont val="Calibri"/>
            <family val="2"/>
            <scheme val="minor"/>
          </rPr>
          <t>Introduzca un texto con la finalidad de la contratación</t>
        </r>
      </text>
    </comment>
    <comment ref="C306" authorId="2" shapeId="0" xr:uid="{D582E659-8559-4592-ADC9-EA5829A1571C}">
      <text>
        <r>
          <rPr>
            <sz val="11"/>
            <color theme="1"/>
            <rFont val="Calibri"/>
            <family val="2"/>
            <scheme val="minor"/>
          </rPr>
          <t>Seleccionar un valor del listado</t>
        </r>
      </text>
    </comment>
    <comment ref="D306" authorId="2" shapeId="0" xr:uid="{FAD85894-2D54-4B1C-98BD-9214BBEC2562}">
      <text>
        <r>
          <rPr>
            <sz val="11"/>
            <color theme="1"/>
            <rFont val="Calibri"/>
            <family val="2"/>
            <scheme val="minor"/>
          </rPr>
          <t>Seleccione el tipo de procedimiento</t>
        </r>
      </text>
    </comment>
    <comment ref="E306" authorId="2" shapeId="0" xr:uid="{6CD4CF68-6042-435B-B10B-6CF2678F2187}">
      <text>
        <r>
          <rPr>
            <sz val="11"/>
            <color theme="1"/>
            <rFont val="Calibri"/>
            <family val="2"/>
            <scheme val="minor"/>
          </rPr>
          <t>Seleccione un valor de la lista</t>
        </r>
      </text>
    </comment>
    <comment ref="F306" authorId="2" shapeId="0" xr:uid="{C0B69A56-4F77-4BAC-AAC0-E3D3BD54D9C2}">
      <text>
        <r>
          <rPr>
            <sz val="11"/>
            <color theme="1"/>
            <rFont val="Calibri"/>
            <family val="2"/>
            <scheme val="minor"/>
          </rPr>
          <t>Introduzca el código SNIP</t>
        </r>
      </text>
    </comment>
    <comment ref="C307" authorId="2" shapeId="0" xr:uid="{E472C8C1-E9F6-41ED-A516-5CFE7F79C180}">
      <text>
        <r>
          <rPr>
            <sz val="11"/>
            <color theme="1"/>
            <rFont val="Calibri"/>
            <family val="2"/>
            <scheme val="minor"/>
          </rPr>
          <t>Introduzca la fecha de inicio del proceso, en formato dd-mm-aaaa</t>
        </r>
      </text>
    </comment>
    <comment ref="F307" authorId="2" shapeId="0" xr:uid="{0AB4E007-4486-47F5-A179-15C9855EB8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2" shapeId="0" xr:uid="{6ACEF59C-B5BF-461C-86CA-144109A9439D}">
      <text/>
    </comment>
    <comment ref="C309" authorId="2" shapeId="0" xr:uid="{9DD13D25-22A4-4CE8-B5D2-BDCD9CAA006A}">
      <text>
        <r>
          <rPr>
            <sz val="11"/>
            <color theme="1"/>
            <rFont val="Calibri"/>
            <family val="2"/>
            <scheme val="minor"/>
          </rPr>
          <t>Introduzca la fecha prevista de adjudicación, en formato dd-mm-aaaa</t>
        </r>
      </text>
    </comment>
    <comment ref="F309" authorId="2" shapeId="0" xr:uid="{B9B95AEE-8F58-4A7C-8E6A-69D496109AA0}">
      <text/>
    </comment>
    <comment ref="F310" authorId="2" shapeId="0" xr:uid="{2A806F1A-9CBF-4B55-8448-F975BB813E88}">
      <text/>
    </comment>
    <comment ref="A312" authorId="2" shapeId="0" xr:uid="{3311B9EC-B560-4AB9-8E52-E602EE0DBA46}">
      <text>
        <r>
          <rPr>
            <sz val="11"/>
            <color theme="1"/>
            <rFont val="Calibri"/>
            <family val="2"/>
            <scheme val="minor"/>
          </rPr>
          <t>Introduzca un codigo UNSPSC</t>
        </r>
      </text>
    </comment>
    <comment ref="B312" authorId="2" shapeId="0" xr:uid="{90AFE94E-2CCA-4D3C-A24F-B52AA399B993}">
      <text>
        <r>
          <rPr>
            <sz val="11"/>
            <color theme="1"/>
            <rFont val="Calibri"/>
            <family val="2"/>
            <scheme val="minor"/>
          </rPr>
          <t>Descripción calculada automáticamente a partir de código del artículo</t>
        </r>
      </text>
    </comment>
    <comment ref="C312" authorId="2" shapeId="0" xr:uid="{BA215A86-EBDE-4794-A94E-F34BA23BC0E0}">
      <text>
        <r>
          <rPr>
            <sz val="11"/>
            <color theme="1"/>
            <rFont val="Calibri"/>
            <family val="2"/>
            <scheme val="minor"/>
          </rPr>
          <t>Seleccione un valor de la lista</t>
        </r>
      </text>
    </comment>
    <comment ref="D312" authorId="2" shapeId="0" xr:uid="{62005B7A-E14A-46C5-881D-63146BDAEB65}">
      <text>
        <r>
          <rPr>
            <sz val="11"/>
            <color theme="1"/>
            <rFont val="Calibri"/>
            <family val="2"/>
            <scheme val="minor"/>
          </rPr>
          <t>Introduzca un número con dos decimales como máximo. Debe ser igual o mayor a la "Cantidad Real Consumida"</t>
        </r>
      </text>
    </comment>
    <comment ref="E312" authorId="2" shapeId="0" xr:uid="{B404047C-122E-4353-9D4C-CF7285558A75}">
      <text>
        <r>
          <rPr>
            <sz val="11"/>
            <color theme="1"/>
            <rFont val="Calibri"/>
            <family val="2"/>
            <scheme val="minor"/>
          </rPr>
          <t>Introduzca un número con dos decimales como máximo</t>
        </r>
      </text>
    </comment>
    <comment ref="F312" authorId="2" shapeId="0" xr:uid="{021F7477-3104-4F1D-B923-97E340CAA376}">
      <text>
        <r>
          <rPr>
            <sz val="11"/>
            <color theme="1"/>
            <rFont val="Calibri"/>
            <family val="2"/>
            <scheme val="minor"/>
          </rPr>
          <t>Monto calculado automáticamente por el sistema</t>
        </r>
      </text>
    </comment>
    <comment ref="A318" authorId="2" shapeId="0" xr:uid="{313B4122-A4C7-485A-BF30-FEBEC8E482AA}">
      <text>
        <r>
          <rPr>
            <sz val="11"/>
            <color theme="1"/>
            <rFont val="Calibri"/>
            <family val="2"/>
            <scheme val="minor"/>
          </rPr>
          <t>Introducir un texto con el nombre o referencia de la contratación</t>
        </r>
      </text>
    </comment>
    <comment ref="B318" authorId="2" shapeId="0" xr:uid="{413F1AA2-0845-42C9-B4E0-5E6959AA6A9C}">
      <text>
        <r>
          <rPr>
            <sz val="11"/>
            <color theme="1"/>
            <rFont val="Calibri"/>
            <family val="2"/>
            <scheme val="minor"/>
          </rPr>
          <t>Introduzca un texto con la finalidad de la contratación</t>
        </r>
      </text>
    </comment>
    <comment ref="C318" authorId="2" shapeId="0" xr:uid="{4080E3EA-C1A1-4818-8F2A-362A1DD4311D}">
      <text>
        <r>
          <rPr>
            <sz val="11"/>
            <color theme="1"/>
            <rFont val="Calibri"/>
            <family val="2"/>
            <scheme val="minor"/>
          </rPr>
          <t>Seleccionar un valor del listado</t>
        </r>
      </text>
    </comment>
    <comment ref="D318" authorId="2" shapeId="0" xr:uid="{D68CDBEE-8032-48D7-85C3-EFB107166471}">
      <text>
        <r>
          <rPr>
            <sz val="11"/>
            <color theme="1"/>
            <rFont val="Calibri"/>
            <family val="2"/>
            <scheme val="minor"/>
          </rPr>
          <t>Seleccione el tipo de procedimiento</t>
        </r>
      </text>
    </comment>
    <comment ref="E318" authorId="2" shapeId="0" xr:uid="{D10E6D58-E253-49C3-BAFB-5D343080E4D0}">
      <text>
        <r>
          <rPr>
            <sz val="11"/>
            <color theme="1"/>
            <rFont val="Calibri"/>
            <family val="2"/>
            <scheme val="minor"/>
          </rPr>
          <t>Seleccione un valor de la lista</t>
        </r>
      </text>
    </comment>
    <comment ref="F318" authorId="2" shapeId="0" xr:uid="{86929E19-C30D-4A5F-8203-6779D6D0801C}">
      <text>
        <r>
          <rPr>
            <sz val="11"/>
            <color theme="1"/>
            <rFont val="Calibri"/>
            <family val="2"/>
            <scheme val="minor"/>
          </rPr>
          <t>Introduzca el código SNIP</t>
        </r>
      </text>
    </comment>
    <comment ref="C319" authorId="2" shapeId="0" xr:uid="{F2DE6941-5ED5-4640-B653-B57E72C5EB53}">
      <text>
        <r>
          <rPr>
            <sz val="11"/>
            <color theme="1"/>
            <rFont val="Calibri"/>
            <family val="2"/>
            <scheme val="minor"/>
          </rPr>
          <t>Introduzca la fecha de inicio del proceso, en formato dd-mm-aaaa</t>
        </r>
      </text>
    </comment>
    <comment ref="F319" authorId="2" shapeId="0" xr:uid="{8D83806C-F1AA-40AD-A3FE-0E2A08F84C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2" shapeId="0" xr:uid="{A00CF675-385A-4D16-8799-98C46A766B2F}">
      <text/>
    </comment>
    <comment ref="C321" authorId="2" shapeId="0" xr:uid="{65320D77-9B28-421B-95A4-3E46E541F258}">
      <text>
        <r>
          <rPr>
            <sz val="11"/>
            <color theme="1"/>
            <rFont val="Calibri"/>
            <family val="2"/>
            <scheme val="minor"/>
          </rPr>
          <t>Introduzca la fecha prevista de adjudicación, en formato dd-mm-aaaa</t>
        </r>
      </text>
    </comment>
    <comment ref="F321" authorId="2" shapeId="0" xr:uid="{CB3D78B9-588B-4F32-BE8E-8EAD92ECB85A}">
      <text/>
    </comment>
    <comment ref="F322" authorId="2" shapeId="0" xr:uid="{31251AAF-A2BE-4E36-8796-8E7228035BF4}">
      <text/>
    </comment>
    <comment ref="A324" authorId="2" shapeId="0" xr:uid="{3448E6FE-B942-4737-A7B3-4EAB7432E17A}">
      <text>
        <r>
          <rPr>
            <sz val="11"/>
            <color theme="1"/>
            <rFont val="Calibri"/>
            <family val="2"/>
            <scheme val="minor"/>
          </rPr>
          <t>Introduzca un codigo UNSPSC</t>
        </r>
      </text>
    </comment>
    <comment ref="B324" authorId="2" shapeId="0" xr:uid="{A7A2D1BF-668B-416B-9B08-603F711558B4}">
      <text>
        <r>
          <rPr>
            <sz val="11"/>
            <color theme="1"/>
            <rFont val="Calibri"/>
            <family val="2"/>
            <scheme val="minor"/>
          </rPr>
          <t>Descripción calculada automáticamente a partir de código del artículo</t>
        </r>
      </text>
    </comment>
    <comment ref="C324" authorId="2" shapeId="0" xr:uid="{0580C560-240E-4003-9BBB-DCFAE7E92C6F}">
      <text>
        <r>
          <rPr>
            <sz val="11"/>
            <color theme="1"/>
            <rFont val="Calibri"/>
            <family val="2"/>
            <scheme val="minor"/>
          </rPr>
          <t>Seleccione un valor de la lista</t>
        </r>
      </text>
    </comment>
    <comment ref="D324" authorId="2" shapeId="0" xr:uid="{719EC85C-5B54-420E-B8D6-917EAAEA75F5}">
      <text>
        <r>
          <rPr>
            <sz val="11"/>
            <color theme="1"/>
            <rFont val="Calibri"/>
            <family val="2"/>
            <scheme val="minor"/>
          </rPr>
          <t>Introduzca un número con dos decimales como máximo. Debe ser igual o mayor a la "Cantidad Real Consumida"</t>
        </r>
      </text>
    </comment>
    <comment ref="E324" authorId="2" shapeId="0" xr:uid="{4B2B96AE-1A0B-45E9-9FE0-820066197444}">
      <text>
        <r>
          <rPr>
            <sz val="11"/>
            <color theme="1"/>
            <rFont val="Calibri"/>
            <family val="2"/>
            <scheme val="minor"/>
          </rPr>
          <t>Introduzca un número con dos decimales como máximo</t>
        </r>
      </text>
    </comment>
    <comment ref="F324" authorId="2" shapeId="0" xr:uid="{ADB696CC-82CC-496B-9DD8-33AC03D53E26}">
      <text>
        <r>
          <rPr>
            <sz val="11"/>
            <color theme="1"/>
            <rFont val="Calibri"/>
            <family val="2"/>
            <scheme val="minor"/>
          </rPr>
          <t>Monto calculado automáticamente por el sistema</t>
        </r>
      </text>
    </comment>
    <comment ref="A332" authorId="2" shapeId="0" xr:uid="{FF3CEC65-4816-471A-BF44-AADB4E32589A}">
      <text>
        <r>
          <rPr>
            <sz val="11"/>
            <color theme="1"/>
            <rFont val="Calibri"/>
            <family val="2"/>
            <scheme val="minor"/>
          </rPr>
          <t>Introducir un texto con el nombre o referencia de la contratación</t>
        </r>
      </text>
    </comment>
    <comment ref="B332" authorId="2" shapeId="0" xr:uid="{567452AD-6A30-46D4-B6CD-E635F12CA8D0}">
      <text>
        <r>
          <rPr>
            <sz val="11"/>
            <color theme="1"/>
            <rFont val="Calibri"/>
            <family val="2"/>
            <scheme val="minor"/>
          </rPr>
          <t>Introduzca un texto con la finalidad de la contratación</t>
        </r>
      </text>
    </comment>
    <comment ref="C332" authorId="2" shapeId="0" xr:uid="{204BEB24-9693-4FA6-AA4C-3B6C2C33F6A5}">
      <text>
        <r>
          <rPr>
            <sz val="11"/>
            <color theme="1"/>
            <rFont val="Calibri"/>
            <family val="2"/>
            <scheme val="minor"/>
          </rPr>
          <t>Seleccionar un valor del listado</t>
        </r>
      </text>
    </comment>
    <comment ref="D332" authorId="2" shapeId="0" xr:uid="{3498D0F0-3288-4301-9308-15C2F2673759}">
      <text>
        <r>
          <rPr>
            <sz val="11"/>
            <color theme="1"/>
            <rFont val="Calibri"/>
            <family val="2"/>
            <scheme val="minor"/>
          </rPr>
          <t>Seleccione el tipo de procedimiento</t>
        </r>
      </text>
    </comment>
    <comment ref="E332" authorId="2" shapeId="0" xr:uid="{6A3ED18E-B381-4B43-8E40-866FD23F3C2F}">
      <text>
        <r>
          <rPr>
            <sz val="11"/>
            <color theme="1"/>
            <rFont val="Calibri"/>
            <family val="2"/>
            <scheme val="minor"/>
          </rPr>
          <t>Seleccione un valor de la lista</t>
        </r>
      </text>
    </comment>
    <comment ref="F332" authorId="2" shapeId="0" xr:uid="{943A1427-94FC-4079-B181-1361E3F9D697}">
      <text>
        <r>
          <rPr>
            <sz val="11"/>
            <color theme="1"/>
            <rFont val="Calibri"/>
            <family val="2"/>
            <scheme val="minor"/>
          </rPr>
          <t>Introduzca el código SNIP</t>
        </r>
      </text>
    </comment>
    <comment ref="C333" authorId="2" shapeId="0" xr:uid="{C472A2D7-6508-483C-A089-FD7D21FD9BBB}">
      <text>
        <r>
          <rPr>
            <sz val="11"/>
            <color theme="1"/>
            <rFont val="Calibri"/>
            <family val="2"/>
            <scheme val="minor"/>
          </rPr>
          <t>Introduzca la fecha de inicio del proceso, en formato dd-mm-aaaa</t>
        </r>
      </text>
    </comment>
    <comment ref="F333" authorId="2" shapeId="0" xr:uid="{FF80524C-ED04-4F47-8368-45BB951335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2" shapeId="0" xr:uid="{C4C87551-9A6D-477A-AEC0-4936C987B710}">
      <text/>
    </comment>
    <comment ref="C335" authorId="2" shapeId="0" xr:uid="{366CDC76-69E8-46FD-BD1F-01104EE3DC40}">
      <text>
        <r>
          <rPr>
            <sz val="11"/>
            <color theme="1"/>
            <rFont val="Calibri"/>
            <family val="2"/>
            <scheme val="minor"/>
          </rPr>
          <t>Introduzca la fecha prevista de adjudicación, en formato dd-mm-aaaa</t>
        </r>
      </text>
    </comment>
    <comment ref="F335" authorId="2" shapeId="0" xr:uid="{BE7D0662-52E4-4680-8368-3FB0DE2FA5EA}">
      <text/>
    </comment>
    <comment ref="F336" authorId="2" shapeId="0" xr:uid="{1C061DB4-B5C3-45E4-A06A-A96A6E5B098F}">
      <text/>
    </comment>
    <comment ref="A338" authorId="2" shapeId="0" xr:uid="{EE6B9CC6-07DF-44E9-84FA-DEB9150C581C}">
      <text>
        <r>
          <rPr>
            <sz val="11"/>
            <color theme="1"/>
            <rFont val="Calibri"/>
            <family val="2"/>
            <scheme val="minor"/>
          </rPr>
          <t>Introduzca un codigo UNSPSC</t>
        </r>
      </text>
    </comment>
    <comment ref="B338" authorId="2" shapeId="0" xr:uid="{FC4B342A-EC21-44BB-9274-ED0E76DE19D1}">
      <text>
        <r>
          <rPr>
            <sz val="11"/>
            <color theme="1"/>
            <rFont val="Calibri"/>
            <family val="2"/>
            <scheme val="minor"/>
          </rPr>
          <t>Descripción calculada automáticamente a partir de código del artículo</t>
        </r>
      </text>
    </comment>
    <comment ref="C338" authorId="2" shapeId="0" xr:uid="{5CFADF31-D0C9-4F74-885E-042C11B00CA5}">
      <text>
        <r>
          <rPr>
            <sz val="11"/>
            <color theme="1"/>
            <rFont val="Calibri"/>
            <family val="2"/>
            <scheme val="minor"/>
          </rPr>
          <t>Seleccione un valor de la lista</t>
        </r>
      </text>
    </comment>
    <comment ref="D338" authorId="2" shapeId="0" xr:uid="{5E29998C-246F-4313-9F63-CE92F1DC87D8}">
      <text>
        <r>
          <rPr>
            <sz val="11"/>
            <color theme="1"/>
            <rFont val="Calibri"/>
            <family val="2"/>
            <scheme val="minor"/>
          </rPr>
          <t>Introduzca un número con dos decimales como máximo. Debe ser igual o mayor a la "Cantidad Real Consumida"</t>
        </r>
      </text>
    </comment>
    <comment ref="E338" authorId="2" shapeId="0" xr:uid="{CFF90500-2660-4998-81E3-14209BE4E868}">
      <text>
        <r>
          <rPr>
            <sz val="11"/>
            <color theme="1"/>
            <rFont val="Calibri"/>
            <family val="2"/>
            <scheme val="minor"/>
          </rPr>
          <t>Introduzca un número con dos decimales como máximo</t>
        </r>
      </text>
    </comment>
    <comment ref="F338" authorId="2" shapeId="0" xr:uid="{8E9568F8-64A5-46AB-8833-86A097D6D037}">
      <text>
        <r>
          <rPr>
            <sz val="11"/>
            <color theme="1"/>
            <rFont val="Calibri"/>
            <family val="2"/>
            <scheme val="minor"/>
          </rPr>
          <t>Monto calculado automáticamente por el sistema</t>
        </r>
      </text>
    </comment>
    <comment ref="A348" authorId="2" shapeId="0" xr:uid="{AD6BE21C-51FF-4E53-A240-9BB7704068DD}">
      <text>
        <r>
          <rPr>
            <sz val="11"/>
            <color theme="1"/>
            <rFont val="Calibri"/>
            <family val="2"/>
            <scheme val="minor"/>
          </rPr>
          <t>Introducir un texto con el nombre o referencia de la contratación</t>
        </r>
      </text>
    </comment>
    <comment ref="B348" authorId="2" shapeId="0" xr:uid="{EE6B285C-0716-41A2-9680-0A7B33EF5150}">
      <text>
        <r>
          <rPr>
            <sz val="11"/>
            <color theme="1"/>
            <rFont val="Calibri"/>
            <family val="2"/>
            <scheme val="minor"/>
          </rPr>
          <t>Introduzca un texto con la finalidad de la contratación</t>
        </r>
      </text>
    </comment>
    <comment ref="C348" authorId="2" shapeId="0" xr:uid="{F1DA99C3-76A7-45C1-AAF7-4F60E404942D}">
      <text>
        <r>
          <rPr>
            <sz val="11"/>
            <color theme="1"/>
            <rFont val="Calibri"/>
            <family val="2"/>
            <scheme val="minor"/>
          </rPr>
          <t>Seleccionar un valor del listado</t>
        </r>
      </text>
    </comment>
    <comment ref="D348" authorId="2" shapeId="0" xr:uid="{BE5BFEA4-7D2C-4520-B796-1031AD61983E}">
      <text>
        <r>
          <rPr>
            <sz val="11"/>
            <color theme="1"/>
            <rFont val="Calibri"/>
            <family val="2"/>
            <scheme val="minor"/>
          </rPr>
          <t>Seleccione el tipo de procedimiento</t>
        </r>
      </text>
    </comment>
    <comment ref="E348" authorId="2" shapeId="0" xr:uid="{9F1CB376-114A-4152-BC56-F1405D17AEDE}">
      <text>
        <r>
          <rPr>
            <sz val="11"/>
            <color theme="1"/>
            <rFont val="Calibri"/>
            <family val="2"/>
            <scheme val="minor"/>
          </rPr>
          <t>Seleccione un valor de la lista</t>
        </r>
      </text>
    </comment>
    <comment ref="F348" authorId="2" shapeId="0" xr:uid="{AF1F4175-94B4-40B0-8151-7DFD0B820B28}">
      <text>
        <r>
          <rPr>
            <sz val="11"/>
            <color theme="1"/>
            <rFont val="Calibri"/>
            <family val="2"/>
            <scheme val="minor"/>
          </rPr>
          <t>Introduzca el código SNIP</t>
        </r>
      </text>
    </comment>
    <comment ref="C349" authorId="2" shapeId="0" xr:uid="{D4E214B4-398F-4299-92EE-CE90C99B94CB}">
      <text>
        <r>
          <rPr>
            <sz val="11"/>
            <color theme="1"/>
            <rFont val="Calibri"/>
            <family val="2"/>
            <scheme val="minor"/>
          </rPr>
          <t>Introduzca la fecha de inicio del proceso, en formato dd-mm-aaaa</t>
        </r>
      </text>
    </comment>
    <comment ref="F349" authorId="2" shapeId="0" xr:uid="{C5991A21-5886-46C1-8FD8-69957A35AF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2" shapeId="0" xr:uid="{8C28A614-3436-44C4-86F2-74686A5B5F8C}">
      <text/>
    </comment>
    <comment ref="C351" authorId="2" shapeId="0" xr:uid="{0CE3477A-BC81-40DD-ADC2-48697EB5B5CE}">
      <text>
        <r>
          <rPr>
            <sz val="11"/>
            <color theme="1"/>
            <rFont val="Calibri"/>
            <family val="2"/>
            <scheme val="minor"/>
          </rPr>
          <t>Introduzca la fecha prevista de adjudicación, en formato dd-mm-aaaa</t>
        </r>
      </text>
    </comment>
    <comment ref="F351" authorId="2" shapeId="0" xr:uid="{411AA22D-4F1D-4047-AC1B-E92274BAD619}">
      <text/>
    </comment>
    <comment ref="F352" authorId="2" shapeId="0" xr:uid="{02F379A3-76F9-4826-A1A9-61CCD5E903D1}">
      <text/>
    </comment>
    <comment ref="A354" authorId="2" shapeId="0" xr:uid="{F7459849-4135-444D-A296-16C303D39702}">
      <text>
        <r>
          <rPr>
            <sz val="11"/>
            <color theme="1"/>
            <rFont val="Calibri"/>
            <family val="2"/>
            <scheme val="minor"/>
          </rPr>
          <t>Introduzca un codigo UNSPSC</t>
        </r>
      </text>
    </comment>
    <comment ref="B354" authorId="2" shapeId="0" xr:uid="{EE7F955A-17FB-45C4-9CFE-A0FEAD06AD9D}">
      <text>
        <r>
          <rPr>
            <sz val="11"/>
            <color theme="1"/>
            <rFont val="Calibri"/>
            <family val="2"/>
            <scheme val="minor"/>
          </rPr>
          <t>Descripción calculada automáticamente a partir de código del artículo</t>
        </r>
      </text>
    </comment>
    <comment ref="C354" authorId="2" shapeId="0" xr:uid="{F94CC21E-97F0-42C8-9DDA-62470A6F0931}">
      <text>
        <r>
          <rPr>
            <sz val="11"/>
            <color theme="1"/>
            <rFont val="Calibri"/>
            <family val="2"/>
            <scheme val="minor"/>
          </rPr>
          <t>Seleccione un valor de la lista</t>
        </r>
      </text>
    </comment>
    <comment ref="D354" authorId="2" shapeId="0" xr:uid="{59A8A60D-1E2A-4818-899A-CDC5D68A2AFE}">
      <text>
        <r>
          <rPr>
            <sz val="11"/>
            <color theme="1"/>
            <rFont val="Calibri"/>
            <family val="2"/>
            <scheme val="minor"/>
          </rPr>
          <t>Introduzca un número con dos decimales como máximo. Debe ser igual o mayor a la "Cantidad Real Consumida"</t>
        </r>
      </text>
    </comment>
    <comment ref="E354" authorId="2" shapeId="0" xr:uid="{86D8A31F-848C-4B6B-9F87-CFAE3D264253}">
      <text>
        <r>
          <rPr>
            <sz val="11"/>
            <color theme="1"/>
            <rFont val="Calibri"/>
            <family val="2"/>
            <scheme val="minor"/>
          </rPr>
          <t>Introduzca un número con dos decimales como máximo</t>
        </r>
      </text>
    </comment>
    <comment ref="F354" authorId="2" shapeId="0" xr:uid="{CFCF5333-0201-4B2D-AB51-941D7E59C0EA}">
      <text>
        <r>
          <rPr>
            <sz val="11"/>
            <color theme="1"/>
            <rFont val="Calibri"/>
            <family val="2"/>
            <scheme val="minor"/>
          </rPr>
          <t>Monto calculado automáticamente por el sistema</t>
        </r>
      </text>
    </comment>
    <comment ref="A362" authorId="2" shapeId="0" xr:uid="{F52A1A42-6DF9-4131-A931-7A6F5B800AB4}">
      <text>
        <r>
          <rPr>
            <sz val="11"/>
            <color theme="1"/>
            <rFont val="Calibri"/>
            <family val="2"/>
            <scheme val="minor"/>
          </rPr>
          <t>Introducir un texto con el nombre o referencia de la contratación</t>
        </r>
      </text>
    </comment>
    <comment ref="B362" authorId="2" shapeId="0" xr:uid="{80FCAF5B-C89E-44A6-AB73-982AF7FA3038}">
      <text>
        <r>
          <rPr>
            <sz val="11"/>
            <color theme="1"/>
            <rFont val="Calibri"/>
            <family val="2"/>
            <scheme val="minor"/>
          </rPr>
          <t>Introduzca un texto con la finalidad de la contratación</t>
        </r>
      </text>
    </comment>
    <comment ref="C362" authorId="2" shapeId="0" xr:uid="{0BFC2DF0-6B14-4D48-9632-74D2A665B2FD}">
      <text>
        <r>
          <rPr>
            <sz val="11"/>
            <color theme="1"/>
            <rFont val="Calibri"/>
            <family val="2"/>
            <scheme val="minor"/>
          </rPr>
          <t>Seleccionar un valor del listado</t>
        </r>
      </text>
    </comment>
    <comment ref="D362" authorId="2" shapeId="0" xr:uid="{905B8D2B-2D07-4273-8BDC-10C86D9A9381}">
      <text>
        <r>
          <rPr>
            <sz val="11"/>
            <color theme="1"/>
            <rFont val="Calibri"/>
            <family val="2"/>
            <scheme val="minor"/>
          </rPr>
          <t>Seleccione el tipo de procedimiento</t>
        </r>
      </text>
    </comment>
    <comment ref="E362" authorId="2" shapeId="0" xr:uid="{D2EE9BC7-3B3B-4F67-8322-B83CF865B0B3}">
      <text>
        <r>
          <rPr>
            <sz val="11"/>
            <color theme="1"/>
            <rFont val="Calibri"/>
            <family val="2"/>
            <scheme val="minor"/>
          </rPr>
          <t>Seleccione un valor de la lista</t>
        </r>
      </text>
    </comment>
    <comment ref="F362" authorId="2" shapeId="0" xr:uid="{4ED130F4-A855-4FB5-A0C4-B5ED35353328}">
      <text>
        <r>
          <rPr>
            <sz val="11"/>
            <color theme="1"/>
            <rFont val="Calibri"/>
            <family val="2"/>
            <scheme val="minor"/>
          </rPr>
          <t>Introduzca el código SNIP</t>
        </r>
      </text>
    </comment>
    <comment ref="C363" authorId="2" shapeId="0" xr:uid="{EB7A3316-085C-4B3B-851E-569D917F9B53}">
      <text>
        <r>
          <rPr>
            <sz val="11"/>
            <color theme="1"/>
            <rFont val="Calibri"/>
            <family val="2"/>
            <scheme val="minor"/>
          </rPr>
          <t>Introduzca la fecha de inicio del proceso, en formato dd-mm-aaaa</t>
        </r>
      </text>
    </comment>
    <comment ref="F363" authorId="2" shapeId="0" xr:uid="{76536141-1FD2-4904-A132-91CC4D2C98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2" shapeId="0" xr:uid="{AB91A697-BD62-441A-AB8D-BD192D7165A1}">
      <text/>
    </comment>
    <comment ref="C365" authorId="2" shapeId="0" xr:uid="{C749BAD0-3069-4F1E-8D9F-CCC89EA96995}">
      <text>
        <r>
          <rPr>
            <sz val="11"/>
            <color theme="1"/>
            <rFont val="Calibri"/>
            <family val="2"/>
            <scheme val="minor"/>
          </rPr>
          <t>Introduzca la fecha prevista de adjudicación, en formato dd-mm-aaaa</t>
        </r>
      </text>
    </comment>
    <comment ref="F365" authorId="2" shapeId="0" xr:uid="{8E913AFC-AB6D-44E8-9C55-8983AE7281AB}">
      <text/>
    </comment>
    <comment ref="F366" authorId="2" shapeId="0" xr:uid="{E91F0E62-BCEE-4807-A98B-2D700F7BD2D3}">
      <text/>
    </comment>
    <comment ref="A368" authorId="2" shapeId="0" xr:uid="{A123BD23-35DC-40DA-804B-9E050C2CE555}">
      <text>
        <r>
          <rPr>
            <sz val="11"/>
            <color theme="1"/>
            <rFont val="Calibri"/>
            <family val="2"/>
            <scheme val="minor"/>
          </rPr>
          <t>Introduzca un codigo UNSPSC</t>
        </r>
      </text>
    </comment>
    <comment ref="B368" authorId="2" shapeId="0" xr:uid="{36F0A8FB-E256-4680-9FF7-A2B74DC7AC8D}">
      <text>
        <r>
          <rPr>
            <sz val="11"/>
            <color theme="1"/>
            <rFont val="Calibri"/>
            <family val="2"/>
            <scheme val="minor"/>
          </rPr>
          <t>Descripción calculada automáticamente a partir de código del artículo</t>
        </r>
      </text>
    </comment>
    <comment ref="C368" authorId="2" shapeId="0" xr:uid="{7820B5A3-A192-42F1-9BFB-867DDAB083F1}">
      <text>
        <r>
          <rPr>
            <sz val="11"/>
            <color theme="1"/>
            <rFont val="Calibri"/>
            <family val="2"/>
            <scheme val="minor"/>
          </rPr>
          <t>Seleccione un valor de la lista</t>
        </r>
      </text>
    </comment>
    <comment ref="D368" authorId="2" shapeId="0" xr:uid="{2E58E989-903F-4806-AA1C-4630CF122EE4}">
      <text>
        <r>
          <rPr>
            <sz val="11"/>
            <color theme="1"/>
            <rFont val="Calibri"/>
            <family val="2"/>
            <scheme val="minor"/>
          </rPr>
          <t>Introduzca un número con dos decimales como máximo. Debe ser igual o mayor a la "Cantidad Real Consumida"</t>
        </r>
      </text>
    </comment>
    <comment ref="E368" authorId="2" shapeId="0" xr:uid="{4DE84F00-4ADF-4FA1-98B2-960B2B4EFC38}">
      <text>
        <r>
          <rPr>
            <sz val="11"/>
            <color theme="1"/>
            <rFont val="Calibri"/>
            <family val="2"/>
            <scheme val="minor"/>
          </rPr>
          <t>Introduzca un número con dos decimales como máximo</t>
        </r>
      </text>
    </comment>
    <comment ref="F368" authorId="2" shapeId="0" xr:uid="{94915A7D-DE36-4AFA-8C4F-2F54469EB2DA}">
      <text>
        <r>
          <rPr>
            <sz val="11"/>
            <color theme="1"/>
            <rFont val="Calibri"/>
            <family val="2"/>
            <scheme val="minor"/>
          </rPr>
          <t>Monto calculado automáticamente por el sistema</t>
        </r>
      </text>
    </comment>
    <comment ref="A377" authorId="2" shapeId="0" xr:uid="{B7341E88-70F6-463B-8391-229A55D90463}">
      <text>
        <r>
          <rPr>
            <sz val="11"/>
            <color theme="1"/>
            <rFont val="Calibri"/>
            <family val="2"/>
            <scheme val="minor"/>
          </rPr>
          <t>Introducir un texto con el nombre o referencia de la contratación</t>
        </r>
      </text>
    </comment>
    <comment ref="B377" authorId="2" shapeId="0" xr:uid="{6E2966C8-32BB-4F77-8AE0-F7438471194F}">
      <text>
        <r>
          <rPr>
            <sz val="11"/>
            <color theme="1"/>
            <rFont val="Calibri"/>
            <family val="2"/>
            <scheme val="minor"/>
          </rPr>
          <t>Introduzca un texto con la finalidad de la contratación</t>
        </r>
      </text>
    </comment>
    <comment ref="C377" authorId="2" shapeId="0" xr:uid="{9ED35614-6299-4724-8B7F-2F2B1F1E6A1C}">
      <text>
        <r>
          <rPr>
            <sz val="11"/>
            <color theme="1"/>
            <rFont val="Calibri"/>
            <family val="2"/>
            <scheme val="minor"/>
          </rPr>
          <t>Seleccionar un valor del listado</t>
        </r>
      </text>
    </comment>
    <comment ref="D377" authorId="2" shapeId="0" xr:uid="{11A1EFA5-0BD7-4D26-8903-28413CA42A5F}">
      <text>
        <r>
          <rPr>
            <sz val="11"/>
            <color theme="1"/>
            <rFont val="Calibri"/>
            <family val="2"/>
            <scheme val="minor"/>
          </rPr>
          <t>Seleccione el tipo de procedimiento</t>
        </r>
      </text>
    </comment>
    <comment ref="E377" authorId="2" shapeId="0" xr:uid="{C780DA1F-065C-4EEF-B7FE-4FEAC9708A21}">
      <text>
        <r>
          <rPr>
            <sz val="11"/>
            <color theme="1"/>
            <rFont val="Calibri"/>
            <family val="2"/>
            <scheme val="minor"/>
          </rPr>
          <t>Seleccione un valor de la lista</t>
        </r>
      </text>
    </comment>
    <comment ref="F377" authorId="2" shapeId="0" xr:uid="{D94507B0-5EE4-49A2-8976-5D3296D0B7EC}">
      <text>
        <r>
          <rPr>
            <sz val="11"/>
            <color theme="1"/>
            <rFont val="Calibri"/>
            <family val="2"/>
            <scheme val="minor"/>
          </rPr>
          <t>Introduzca el código SNIP</t>
        </r>
      </text>
    </comment>
    <comment ref="C378" authorId="2" shapeId="0" xr:uid="{24048AC3-7575-4EC5-9C11-F6F792D37185}">
      <text>
        <r>
          <rPr>
            <sz val="11"/>
            <color theme="1"/>
            <rFont val="Calibri"/>
            <family val="2"/>
            <scheme val="minor"/>
          </rPr>
          <t>Introduzca la fecha de inicio del proceso, en formato dd-mm-aaaa</t>
        </r>
      </text>
    </comment>
    <comment ref="F378" authorId="2" shapeId="0" xr:uid="{3AFB24B3-7AC0-4079-8397-48EDCB68C3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2" shapeId="0" xr:uid="{32854E0E-E785-4CDB-92E3-A2428AC64989}">
      <text/>
    </comment>
    <comment ref="C380" authorId="2" shapeId="0" xr:uid="{69B40281-A19D-47B0-BA1E-79E9E8D45124}">
      <text>
        <r>
          <rPr>
            <sz val="11"/>
            <color theme="1"/>
            <rFont val="Calibri"/>
            <family val="2"/>
            <scheme val="minor"/>
          </rPr>
          <t>Introduzca la fecha prevista de adjudicación, en formato dd-mm-aaaa</t>
        </r>
      </text>
    </comment>
    <comment ref="F380" authorId="2" shapeId="0" xr:uid="{55921245-E180-4395-B9EB-4C82D97B640D}">
      <text/>
    </comment>
    <comment ref="F381" authorId="2" shapeId="0" xr:uid="{6E2AB444-C14F-49D2-9792-62EE19902E91}">
      <text/>
    </comment>
    <comment ref="A383" authorId="2" shapeId="0" xr:uid="{A1CB4104-7399-4D95-AD5E-4EC626A704E6}">
      <text>
        <r>
          <rPr>
            <sz val="11"/>
            <color theme="1"/>
            <rFont val="Calibri"/>
            <family val="2"/>
            <scheme val="minor"/>
          </rPr>
          <t>Introduzca un codigo UNSPSC</t>
        </r>
      </text>
    </comment>
    <comment ref="B383" authorId="2" shapeId="0" xr:uid="{6CDDB19A-ABE8-47A4-BC0D-5746C1F713CE}">
      <text>
        <r>
          <rPr>
            <sz val="11"/>
            <color theme="1"/>
            <rFont val="Calibri"/>
            <family val="2"/>
            <scheme val="minor"/>
          </rPr>
          <t>Descripción calculada automáticamente a partir de código del artículo</t>
        </r>
      </text>
    </comment>
    <comment ref="C383" authorId="2" shapeId="0" xr:uid="{4F82BB07-04EF-4363-B162-42F5C488AD75}">
      <text>
        <r>
          <rPr>
            <sz val="11"/>
            <color theme="1"/>
            <rFont val="Calibri"/>
            <family val="2"/>
            <scheme val="minor"/>
          </rPr>
          <t>Seleccione un valor de la lista</t>
        </r>
      </text>
    </comment>
    <comment ref="D383" authorId="2" shapeId="0" xr:uid="{810A6B33-40B1-4613-8F40-A2F825A01ECF}">
      <text>
        <r>
          <rPr>
            <sz val="11"/>
            <color theme="1"/>
            <rFont val="Calibri"/>
            <family val="2"/>
            <scheme val="minor"/>
          </rPr>
          <t>Introduzca un número con dos decimales como máximo. Debe ser igual o mayor a la "Cantidad Real Consumida"</t>
        </r>
      </text>
    </comment>
    <comment ref="E383" authorId="2" shapeId="0" xr:uid="{061A37EA-7C02-4820-A3F3-53465BB6E580}">
      <text>
        <r>
          <rPr>
            <sz val="11"/>
            <color theme="1"/>
            <rFont val="Calibri"/>
            <family val="2"/>
            <scheme val="minor"/>
          </rPr>
          <t>Introduzca un número con dos decimales como máximo</t>
        </r>
      </text>
    </comment>
    <comment ref="F383" authorId="2" shapeId="0" xr:uid="{255B94DE-0D65-438F-8AE6-53DB9270015B}">
      <text>
        <r>
          <rPr>
            <sz val="11"/>
            <color theme="1"/>
            <rFont val="Calibri"/>
            <family val="2"/>
            <scheme val="minor"/>
          </rPr>
          <t>Monto calculado automáticamente por el sistema</t>
        </r>
      </text>
    </comment>
    <comment ref="A389" authorId="2" shapeId="0" xr:uid="{197EF6BA-385E-4998-8D8F-3C2245266526}">
      <text>
        <r>
          <rPr>
            <sz val="11"/>
            <color theme="1"/>
            <rFont val="Calibri"/>
            <family val="2"/>
            <scheme val="minor"/>
          </rPr>
          <t>Introducir un texto con el nombre o referencia de la contratación</t>
        </r>
      </text>
    </comment>
    <comment ref="B389" authorId="2" shapeId="0" xr:uid="{84E6EDFA-C6DC-4B10-B508-431BE376A6CD}">
      <text>
        <r>
          <rPr>
            <sz val="11"/>
            <color theme="1"/>
            <rFont val="Calibri"/>
            <family val="2"/>
            <scheme val="minor"/>
          </rPr>
          <t>Introduzca un texto con la finalidad de la contratación</t>
        </r>
      </text>
    </comment>
    <comment ref="C389" authorId="2" shapeId="0" xr:uid="{FBF4E64A-708D-4EAC-B02B-76B6D528EF1B}">
      <text>
        <r>
          <rPr>
            <sz val="11"/>
            <color theme="1"/>
            <rFont val="Calibri"/>
            <family val="2"/>
            <scheme val="minor"/>
          </rPr>
          <t>Seleccionar un valor del listado</t>
        </r>
      </text>
    </comment>
    <comment ref="D389" authorId="2" shapeId="0" xr:uid="{F7FC707D-20A1-4578-B0F6-8916F36D304B}">
      <text>
        <r>
          <rPr>
            <sz val="11"/>
            <color theme="1"/>
            <rFont val="Calibri"/>
            <family val="2"/>
            <scheme val="minor"/>
          </rPr>
          <t>Seleccione el tipo de procedimiento</t>
        </r>
      </text>
    </comment>
    <comment ref="E389" authorId="2" shapeId="0" xr:uid="{FA4BA281-EB58-4B89-BB92-BE2069F42DD5}">
      <text>
        <r>
          <rPr>
            <sz val="11"/>
            <color theme="1"/>
            <rFont val="Calibri"/>
            <family val="2"/>
            <scheme val="minor"/>
          </rPr>
          <t>Seleccione un valor de la lista</t>
        </r>
      </text>
    </comment>
    <comment ref="F389" authorId="2" shapeId="0" xr:uid="{61B89EE0-8C5B-4FDF-8A15-82CFFE842685}">
      <text>
        <r>
          <rPr>
            <sz val="11"/>
            <color theme="1"/>
            <rFont val="Calibri"/>
            <family val="2"/>
            <scheme val="minor"/>
          </rPr>
          <t>Introduzca el código SNIP</t>
        </r>
      </text>
    </comment>
    <comment ref="C390" authorId="2" shapeId="0" xr:uid="{29A5D501-5677-4685-982B-77D1B6A55AB8}">
      <text>
        <r>
          <rPr>
            <sz val="11"/>
            <color theme="1"/>
            <rFont val="Calibri"/>
            <family val="2"/>
            <scheme val="minor"/>
          </rPr>
          <t>Introduzca la fecha de inicio del proceso, en formato dd-mm-aaaa</t>
        </r>
      </text>
    </comment>
    <comment ref="F390" authorId="2" shapeId="0" xr:uid="{9AD47D1B-45A0-4771-BF0B-394387CCF0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shapeId="0" xr:uid="{018AABF9-6412-444E-AD13-10CB8A612800}">
      <text/>
    </comment>
    <comment ref="C392" authorId="2" shapeId="0" xr:uid="{99537B66-08D5-4888-BC77-666044F4516B}">
      <text>
        <r>
          <rPr>
            <sz val="11"/>
            <color theme="1"/>
            <rFont val="Calibri"/>
            <family val="2"/>
            <scheme val="minor"/>
          </rPr>
          <t>Introduzca la fecha prevista de adjudicación, en formato dd-mm-aaaa</t>
        </r>
      </text>
    </comment>
    <comment ref="F392" authorId="2" shapeId="0" xr:uid="{B49BBE2B-2BEE-4732-8824-0E4692498A12}">
      <text/>
    </comment>
    <comment ref="F393" authorId="2" shapeId="0" xr:uid="{EB2C1BE1-3FCA-4C66-A2C8-8013D10C6012}">
      <text/>
    </comment>
    <comment ref="A395" authorId="2" shapeId="0" xr:uid="{17F8366E-31FB-43B6-BD5E-B8F1C7465604}">
      <text>
        <r>
          <rPr>
            <sz val="11"/>
            <color theme="1"/>
            <rFont val="Calibri"/>
            <family val="2"/>
            <scheme val="minor"/>
          </rPr>
          <t>Introduzca un codigo UNSPSC</t>
        </r>
      </text>
    </comment>
    <comment ref="B395" authorId="2" shapeId="0" xr:uid="{F0C481D5-C453-4146-9789-7231FD7BD470}">
      <text>
        <r>
          <rPr>
            <sz val="11"/>
            <color theme="1"/>
            <rFont val="Calibri"/>
            <family val="2"/>
            <scheme val="minor"/>
          </rPr>
          <t>Descripción calculada automáticamente a partir de código del artículo</t>
        </r>
      </text>
    </comment>
    <comment ref="C395" authorId="2" shapeId="0" xr:uid="{02DB79EA-93DD-41BC-BF6E-43FCDDF11763}">
      <text>
        <r>
          <rPr>
            <sz val="11"/>
            <color theme="1"/>
            <rFont val="Calibri"/>
            <family val="2"/>
            <scheme val="minor"/>
          </rPr>
          <t>Seleccione un valor de la lista</t>
        </r>
      </text>
    </comment>
    <comment ref="D395" authorId="2" shapeId="0" xr:uid="{E08ED031-BBA4-49F8-A3BF-445F30D8B7C6}">
      <text>
        <r>
          <rPr>
            <sz val="11"/>
            <color theme="1"/>
            <rFont val="Calibri"/>
            <family val="2"/>
            <scheme val="minor"/>
          </rPr>
          <t>Introduzca un número con dos decimales como máximo. Debe ser igual o mayor a la "Cantidad Real Consumida"</t>
        </r>
      </text>
    </comment>
    <comment ref="E395" authorId="2" shapeId="0" xr:uid="{D570A8DB-8458-420D-AA54-1EB46E5DA79F}">
      <text>
        <r>
          <rPr>
            <sz val="11"/>
            <color theme="1"/>
            <rFont val="Calibri"/>
            <family val="2"/>
            <scheme val="minor"/>
          </rPr>
          <t>Introduzca un número con dos decimales como máximo</t>
        </r>
      </text>
    </comment>
    <comment ref="F395" authorId="2" shapeId="0" xr:uid="{FDD2D62D-983F-4A84-92EC-3EBAD7BA1C3A}">
      <text>
        <r>
          <rPr>
            <sz val="11"/>
            <color theme="1"/>
            <rFont val="Calibri"/>
            <family val="2"/>
            <scheme val="minor"/>
          </rPr>
          <t>Monto calculado automáticamente por el sistema</t>
        </r>
      </text>
    </comment>
    <comment ref="A401" authorId="2" shapeId="0" xr:uid="{607547C7-4539-4478-9382-06B87F3C6F56}">
      <text>
        <r>
          <rPr>
            <sz val="11"/>
            <color theme="1"/>
            <rFont val="Calibri"/>
            <family val="2"/>
            <scheme val="minor"/>
          </rPr>
          <t>Introducir un texto con el nombre o referencia de la contratación</t>
        </r>
      </text>
    </comment>
    <comment ref="B401" authorId="2" shapeId="0" xr:uid="{91529B1C-D8E4-4D26-A40F-D75B441172A1}">
      <text>
        <r>
          <rPr>
            <sz val="11"/>
            <color theme="1"/>
            <rFont val="Calibri"/>
            <family val="2"/>
            <scheme val="minor"/>
          </rPr>
          <t>Introduzca un texto con la finalidad de la contratación</t>
        </r>
      </text>
    </comment>
    <comment ref="C401" authorId="2" shapeId="0" xr:uid="{C4555A34-8C9F-4A46-9C9A-45B988CFC3C1}">
      <text>
        <r>
          <rPr>
            <sz val="11"/>
            <color theme="1"/>
            <rFont val="Calibri"/>
            <family val="2"/>
            <scheme val="minor"/>
          </rPr>
          <t>Seleccionar un valor del listado</t>
        </r>
      </text>
    </comment>
    <comment ref="D401" authorId="2" shapeId="0" xr:uid="{9413A86B-EB8B-4B75-A283-F6438F623E33}">
      <text>
        <r>
          <rPr>
            <sz val="11"/>
            <color theme="1"/>
            <rFont val="Calibri"/>
            <family val="2"/>
            <scheme val="minor"/>
          </rPr>
          <t>Seleccione el tipo de procedimiento</t>
        </r>
      </text>
    </comment>
    <comment ref="E401" authorId="2" shapeId="0" xr:uid="{6F7F4C4F-4448-4DDC-B094-7919D6D21B3B}">
      <text>
        <r>
          <rPr>
            <sz val="11"/>
            <color theme="1"/>
            <rFont val="Calibri"/>
            <family val="2"/>
            <scheme val="minor"/>
          </rPr>
          <t>Seleccione un valor de la lista</t>
        </r>
      </text>
    </comment>
    <comment ref="F401" authorId="2" shapeId="0" xr:uid="{255195AC-2F02-4CB6-A4B9-9CB6D9C07253}">
      <text>
        <r>
          <rPr>
            <sz val="11"/>
            <color theme="1"/>
            <rFont val="Calibri"/>
            <family val="2"/>
            <scheme val="minor"/>
          </rPr>
          <t>Introduzca el código SNIP</t>
        </r>
      </text>
    </comment>
    <comment ref="C402" authorId="2" shapeId="0" xr:uid="{D89E1299-6924-487A-BE26-D7514778C8A9}">
      <text>
        <r>
          <rPr>
            <sz val="11"/>
            <color theme="1"/>
            <rFont val="Calibri"/>
            <family val="2"/>
            <scheme val="minor"/>
          </rPr>
          <t>Introduzca la fecha de inicio del proceso, en formato dd-mm-aaaa</t>
        </r>
      </text>
    </comment>
    <comment ref="F402" authorId="2" shapeId="0" xr:uid="{5F17C2C4-8F52-4DDC-BAE1-E07F9D79D9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2" shapeId="0" xr:uid="{99309B2C-6ECF-48BD-B20F-A0E0C3CB402F}">
      <text/>
    </comment>
    <comment ref="C404" authorId="2" shapeId="0" xr:uid="{17BEA8C1-634F-404C-A551-EF5F95E8F07E}">
      <text>
        <r>
          <rPr>
            <sz val="11"/>
            <color theme="1"/>
            <rFont val="Calibri"/>
            <family val="2"/>
            <scheme val="minor"/>
          </rPr>
          <t>Introduzca la fecha prevista de adjudicación, en formato dd-mm-aaaa</t>
        </r>
      </text>
    </comment>
    <comment ref="F404" authorId="2" shapeId="0" xr:uid="{ADBC9633-851B-44A8-BE17-05466C559603}">
      <text/>
    </comment>
    <comment ref="F405" authorId="2" shapeId="0" xr:uid="{F6C2C331-2DE1-46C5-8594-D7106BA1F30A}">
      <text/>
    </comment>
    <comment ref="A407" authorId="2" shapeId="0" xr:uid="{AB92F92B-DE94-43C9-941D-7297572A2BFE}">
      <text>
        <r>
          <rPr>
            <sz val="11"/>
            <color theme="1"/>
            <rFont val="Calibri"/>
            <family val="2"/>
            <scheme val="minor"/>
          </rPr>
          <t>Introduzca un codigo UNSPSC</t>
        </r>
      </text>
    </comment>
    <comment ref="B407" authorId="2" shapeId="0" xr:uid="{8E2891FA-61E3-4112-A2A5-AFCC0A84B01F}">
      <text>
        <r>
          <rPr>
            <sz val="11"/>
            <color theme="1"/>
            <rFont val="Calibri"/>
            <family val="2"/>
            <scheme val="minor"/>
          </rPr>
          <t>Descripción calculada automáticamente a partir de código del artículo</t>
        </r>
      </text>
    </comment>
    <comment ref="C407" authorId="2" shapeId="0" xr:uid="{ADF486AC-4024-47EB-8DB5-1035637A9A54}">
      <text>
        <r>
          <rPr>
            <sz val="11"/>
            <color theme="1"/>
            <rFont val="Calibri"/>
            <family val="2"/>
            <scheme val="minor"/>
          </rPr>
          <t>Seleccione un valor de la lista</t>
        </r>
      </text>
    </comment>
    <comment ref="D407" authorId="2" shapeId="0" xr:uid="{49CD0710-2609-49DC-98A2-EC3345E72BFD}">
      <text>
        <r>
          <rPr>
            <sz val="11"/>
            <color theme="1"/>
            <rFont val="Calibri"/>
            <family val="2"/>
            <scheme val="minor"/>
          </rPr>
          <t>Introduzca un número con dos decimales como máximo. Debe ser igual o mayor a la "Cantidad Real Consumida"</t>
        </r>
      </text>
    </comment>
    <comment ref="E407" authorId="2" shapeId="0" xr:uid="{C95596B3-B159-4528-AFEC-D205F007438A}">
      <text>
        <r>
          <rPr>
            <sz val="11"/>
            <color theme="1"/>
            <rFont val="Calibri"/>
            <family val="2"/>
            <scheme val="minor"/>
          </rPr>
          <t>Introduzca un número con dos decimales como máximo</t>
        </r>
      </text>
    </comment>
    <comment ref="F407" authorId="2" shapeId="0" xr:uid="{CA8A078D-AE34-4916-AE09-87A84254D0B2}">
      <text>
        <r>
          <rPr>
            <sz val="11"/>
            <color theme="1"/>
            <rFont val="Calibri"/>
            <family val="2"/>
            <scheme val="minor"/>
          </rPr>
          <t>Monto calculado automáticamente por el sistema</t>
        </r>
      </text>
    </comment>
    <comment ref="A413" authorId="2" shapeId="0" xr:uid="{B777DDDB-FE7D-4B02-9207-7C0F31963F9A}">
      <text>
        <r>
          <rPr>
            <sz val="11"/>
            <color theme="1"/>
            <rFont val="Calibri"/>
            <family val="2"/>
            <scheme val="minor"/>
          </rPr>
          <t>Introducir un texto con el nombre o referencia de la contratación</t>
        </r>
      </text>
    </comment>
    <comment ref="B413" authorId="2" shapeId="0" xr:uid="{25D6E69A-4426-4DB5-B666-AC5547775873}">
      <text>
        <r>
          <rPr>
            <sz val="11"/>
            <color theme="1"/>
            <rFont val="Calibri"/>
            <family val="2"/>
            <scheme val="minor"/>
          </rPr>
          <t>Introduzca un texto con la finalidad de la contratación</t>
        </r>
      </text>
    </comment>
    <comment ref="C413" authorId="2" shapeId="0" xr:uid="{D3FC69D0-361D-41EC-9A90-71E042D1DF72}">
      <text>
        <r>
          <rPr>
            <sz val="11"/>
            <color theme="1"/>
            <rFont val="Calibri"/>
            <family val="2"/>
            <scheme val="minor"/>
          </rPr>
          <t>Seleccionar un valor del listado</t>
        </r>
      </text>
    </comment>
    <comment ref="D413" authorId="2" shapeId="0" xr:uid="{7B5CD0C8-2CF8-4C82-AAC2-04DFCB026F28}">
      <text>
        <r>
          <rPr>
            <sz val="11"/>
            <color theme="1"/>
            <rFont val="Calibri"/>
            <family val="2"/>
            <scheme val="minor"/>
          </rPr>
          <t>Seleccione el tipo de procedimiento</t>
        </r>
      </text>
    </comment>
    <comment ref="E413" authorId="2" shapeId="0" xr:uid="{06D610E3-F525-4D74-B244-F839C0E55FF8}">
      <text>
        <r>
          <rPr>
            <sz val="11"/>
            <color theme="1"/>
            <rFont val="Calibri"/>
            <family val="2"/>
            <scheme val="minor"/>
          </rPr>
          <t>Seleccione un valor de la lista</t>
        </r>
      </text>
    </comment>
    <comment ref="F413" authorId="2" shapeId="0" xr:uid="{316DE921-B39C-49F0-A50D-20FED847E677}">
      <text>
        <r>
          <rPr>
            <sz val="11"/>
            <color theme="1"/>
            <rFont val="Calibri"/>
            <family val="2"/>
            <scheme val="minor"/>
          </rPr>
          <t>Introduzca el código SNIP</t>
        </r>
      </text>
    </comment>
    <comment ref="C414" authorId="2" shapeId="0" xr:uid="{BCEDC177-C390-4A78-910F-FFA71653BB11}">
      <text>
        <r>
          <rPr>
            <sz val="11"/>
            <color theme="1"/>
            <rFont val="Calibri"/>
            <family val="2"/>
            <scheme val="minor"/>
          </rPr>
          <t>Introduzca la fecha de inicio del proceso, en formato dd-mm-aaaa</t>
        </r>
      </text>
    </comment>
    <comment ref="F414" authorId="2" shapeId="0" xr:uid="{50EE3F37-69D0-4455-A9EF-09190B314F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2" shapeId="0" xr:uid="{27766BFC-8410-4B5B-ACBB-CE53559EAEC3}">
      <text/>
    </comment>
    <comment ref="C416" authorId="2" shapeId="0" xr:uid="{A699F1EF-EB7E-4FF7-A5A4-7C89C77FE03D}">
      <text>
        <r>
          <rPr>
            <sz val="11"/>
            <color theme="1"/>
            <rFont val="Calibri"/>
            <family val="2"/>
            <scheme val="minor"/>
          </rPr>
          <t>Introduzca la fecha prevista de adjudicación, en formato dd-mm-aaaa</t>
        </r>
      </text>
    </comment>
    <comment ref="F416" authorId="2" shapeId="0" xr:uid="{1AA5D476-2D40-4461-9B64-3C58BDEC28D0}">
      <text/>
    </comment>
    <comment ref="F417" authorId="2" shapeId="0" xr:uid="{6980327D-9289-4517-8BD5-0E498822D4E4}">
      <text/>
    </comment>
    <comment ref="A419" authorId="2" shapeId="0" xr:uid="{AABAE729-4526-43E3-9539-BC7E3AE6DE1A}">
      <text>
        <r>
          <rPr>
            <sz val="11"/>
            <color theme="1"/>
            <rFont val="Calibri"/>
            <family val="2"/>
            <scheme val="minor"/>
          </rPr>
          <t>Introduzca un codigo UNSPSC</t>
        </r>
      </text>
    </comment>
    <comment ref="B419" authorId="2" shapeId="0" xr:uid="{2A0C1C5A-950E-40FB-B54E-00BF8189C999}">
      <text>
        <r>
          <rPr>
            <sz val="11"/>
            <color theme="1"/>
            <rFont val="Calibri"/>
            <family val="2"/>
            <scheme val="minor"/>
          </rPr>
          <t>Descripción calculada automáticamente a partir de código del artículo</t>
        </r>
      </text>
    </comment>
    <comment ref="C419" authorId="2" shapeId="0" xr:uid="{C7930B5C-5B2F-4933-ACE5-8313232A9C7E}">
      <text>
        <r>
          <rPr>
            <sz val="11"/>
            <color theme="1"/>
            <rFont val="Calibri"/>
            <family val="2"/>
            <scheme val="minor"/>
          </rPr>
          <t>Seleccione un valor de la lista</t>
        </r>
      </text>
    </comment>
    <comment ref="D419" authorId="2" shapeId="0" xr:uid="{84E83EA0-AF1B-4D3C-A7C5-506D70C2EB8F}">
      <text>
        <r>
          <rPr>
            <sz val="11"/>
            <color theme="1"/>
            <rFont val="Calibri"/>
            <family val="2"/>
            <scheme val="minor"/>
          </rPr>
          <t>Introduzca un número con dos decimales como máximo. Debe ser igual o mayor a la "Cantidad Real Consumida"</t>
        </r>
      </text>
    </comment>
    <comment ref="E419" authorId="2" shapeId="0" xr:uid="{BF0370A0-E52C-4BAB-B792-FD763165E517}">
      <text>
        <r>
          <rPr>
            <sz val="11"/>
            <color theme="1"/>
            <rFont val="Calibri"/>
            <family val="2"/>
            <scheme val="minor"/>
          </rPr>
          <t>Introduzca un número con dos decimales como máximo</t>
        </r>
      </text>
    </comment>
    <comment ref="F419" authorId="2" shapeId="0" xr:uid="{15D45F13-4B3C-4DC9-899E-9296F936FD15}">
      <text>
        <r>
          <rPr>
            <sz val="11"/>
            <color theme="1"/>
            <rFont val="Calibri"/>
            <family val="2"/>
            <scheme val="minor"/>
          </rPr>
          <t>Monto calculado automáticamente por el sistema</t>
        </r>
      </text>
    </comment>
    <comment ref="A425" authorId="2" shapeId="0" xr:uid="{58F3248A-322F-4F17-9F20-2AFA039E80C5}">
      <text>
        <r>
          <rPr>
            <sz val="11"/>
            <color theme="1"/>
            <rFont val="Calibri"/>
            <family val="2"/>
            <scheme val="minor"/>
          </rPr>
          <t>Introducir un texto con el nombre o referencia de la contratación</t>
        </r>
      </text>
    </comment>
    <comment ref="B425" authorId="2" shapeId="0" xr:uid="{ED8C9E2B-64FB-4C4D-86CA-F4FF3E71CF5A}">
      <text>
        <r>
          <rPr>
            <sz val="11"/>
            <color theme="1"/>
            <rFont val="Calibri"/>
            <family val="2"/>
            <scheme val="minor"/>
          </rPr>
          <t>Introduzca un texto con la finalidad de la contratación</t>
        </r>
      </text>
    </comment>
    <comment ref="C425" authorId="2" shapeId="0" xr:uid="{4308ACA3-E913-4E72-92E9-95B8C81664D5}">
      <text>
        <r>
          <rPr>
            <sz val="11"/>
            <color theme="1"/>
            <rFont val="Calibri"/>
            <family val="2"/>
            <scheme val="minor"/>
          </rPr>
          <t>Seleccionar un valor del listado</t>
        </r>
      </text>
    </comment>
    <comment ref="D425" authorId="2" shapeId="0" xr:uid="{C3641168-CAB9-465C-9875-3F269DD0879D}">
      <text>
        <r>
          <rPr>
            <sz val="11"/>
            <color theme="1"/>
            <rFont val="Calibri"/>
            <family val="2"/>
            <scheme val="minor"/>
          </rPr>
          <t>Seleccione el tipo de procedimiento</t>
        </r>
      </text>
    </comment>
    <comment ref="E425" authorId="2" shapeId="0" xr:uid="{6522CF4A-06EA-47A8-BAA2-F9DFB0E417C5}">
      <text>
        <r>
          <rPr>
            <sz val="11"/>
            <color theme="1"/>
            <rFont val="Calibri"/>
            <family val="2"/>
            <scheme val="minor"/>
          </rPr>
          <t>Seleccione un valor de la lista</t>
        </r>
      </text>
    </comment>
    <comment ref="F425" authorId="2" shapeId="0" xr:uid="{03DC5776-1F07-44D5-ABF0-7155AED9E84D}">
      <text>
        <r>
          <rPr>
            <sz val="11"/>
            <color theme="1"/>
            <rFont val="Calibri"/>
            <family val="2"/>
            <scheme val="minor"/>
          </rPr>
          <t>Introduzca el código SNIP</t>
        </r>
      </text>
    </comment>
    <comment ref="C426" authorId="2" shapeId="0" xr:uid="{58538422-C736-4397-8BCE-806E4F22317A}">
      <text>
        <r>
          <rPr>
            <sz val="11"/>
            <color theme="1"/>
            <rFont val="Calibri"/>
            <family val="2"/>
            <scheme val="minor"/>
          </rPr>
          <t>Introduzca la fecha de inicio del proceso, en formato dd-mm-aaaa</t>
        </r>
      </text>
    </comment>
    <comment ref="F426" authorId="2" shapeId="0" xr:uid="{A8023B93-B769-49BE-BE9F-2CF5188672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2" shapeId="0" xr:uid="{6583A4A3-95F7-45C1-8351-9A2BC075A065}">
      <text/>
    </comment>
    <comment ref="C428" authorId="2" shapeId="0" xr:uid="{18A59A29-0560-4E35-9263-3F93930B1D50}">
      <text>
        <r>
          <rPr>
            <sz val="11"/>
            <color theme="1"/>
            <rFont val="Calibri"/>
            <family val="2"/>
            <scheme val="minor"/>
          </rPr>
          <t>Introduzca la fecha prevista de adjudicación, en formato dd-mm-aaaa</t>
        </r>
      </text>
    </comment>
    <comment ref="F428" authorId="2" shapeId="0" xr:uid="{22816C6B-93F1-4A06-9F6C-54654690668C}">
      <text/>
    </comment>
    <comment ref="F429" authorId="2" shapeId="0" xr:uid="{F4F0B3CE-C6DB-48F2-BEC2-165BF5CDD21D}">
      <text/>
    </comment>
    <comment ref="A431" authorId="2" shapeId="0" xr:uid="{EFA572A5-6CF1-454D-AD89-7B3DCC185925}">
      <text>
        <r>
          <rPr>
            <sz val="11"/>
            <color theme="1"/>
            <rFont val="Calibri"/>
            <family val="2"/>
            <scheme val="minor"/>
          </rPr>
          <t>Introduzca un codigo UNSPSC</t>
        </r>
      </text>
    </comment>
    <comment ref="B431" authorId="2" shapeId="0" xr:uid="{C1B202CC-25B0-47BA-A0CC-FE5CB34F333A}">
      <text>
        <r>
          <rPr>
            <sz val="11"/>
            <color theme="1"/>
            <rFont val="Calibri"/>
            <family val="2"/>
            <scheme val="minor"/>
          </rPr>
          <t>Descripción calculada automáticamente a partir de código del artículo</t>
        </r>
      </text>
    </comment>
    <comment ref="C431" authorId="2" shapeId="0" xr:uid="{B02EE65B-CCC2-4A9E-B335-7EB011C8AE5E}">
      <text>
        <r>
          <rPr>
            <sz val="11"/>
            <color theme="1"/>
            <rFont val="Calibri"/>
            <family val="2"/>
            <scheme val="minor"/>
          </rPr>
          <t>Seleccione un valor de la lista</t>
        </r>
      </text>
    </comment>
    <comment ref="D431" authorId="2" shapeId="0" xr:uid="{5135D509-B1EA-46A1-B4C8-5BDBD3FAADBC}">
      <text>
        <r>
          <rPr>
            <sz val="11"/>
            <color theme="1"/>
            <rFont val="Calibri"/>
            <family val="2"/>
            <scheme val="minor"/>
          </rPr>
          <t>Introduzca un número con dos decimales como máximo. Debe ser igual o mayor a la "Cantidad Real Consumida"</t>
        </r>
      </text>
    </comment>
    <comment ref="E431" authorId="2" shapeId="0" xr:uid="{CF84C462-2982-486A-A48A-E3B8E9D34164}">
      <text>
        <r>
          <rPr>
            <sz val="11"/>
            <color theme="1"/>
            <rFont val="Calibri"/>
            <family val="2"/>
            <scheme val="minor"/>
          </rPr>
          <t>Introduzca un número con dos decimales como máximo</t>
        </r>
      </text>
    </comment>
    <comment ref="F431" authorId="2" shapeId="0" xr:uid="{2E4CE59B-FC52-4696-9134-3D553C962360}">
      <text>
        <r>
          <rPr>
            <sz val="11"/>
            <color theme="1"/>
            <rFont val="Calibri"/>
            <family val="2"/>
            <scheme val="minor"/>
          </rPr>
          <t>Monto calculado automáticamente por el sistema</t>
        </r>
      </text>
    </comment>
    <comment ref="A438" authorId="2" shapeId="0" xr:uid="{28A53127-1ABE-4FC0-AA9C-3A5C02DAD53C}">
      <text>
        <r>
          <rPr>
            <sz val="11"/>
            <color theme="1"/>
            <rFont val="Calibri"/>
            <family val="2"/>
            <scheme val="minor"/>
          </rPr>
          <t>Introducir un texto con el nombre o referencia de la contratación</t>
        </r>
      </text>
    </comment>
    <comment ref="B438" authorId="2" shapeId="0" xr:uid="{0EA82FAE-5949-4B17-9B98-1E60828DB03F}">
      <text>
        <r>
          <rPr>
            <sz val="11"/>
            <color theme="1"/>
            <rFont val="Calibri"/>
            <family val="2"/>
            <scheme val="minor"/>
          </rPr>
          <t>Introduzca un texto con la finalidad de la contratación</t>
        </r>
      </text>
    </comment>
    <comment ref="C438" authorId="2" shapeId="0" xr:uid="{87445120-898F-4DED-B3BF-3C84078C539B}">
      <text>
        <r>
          <rPr>
            <sz val="11"/>
            <color theme="1"/>
            <rFont val="Calibri"/>
            <family val="2"/>
            <scheme val="minor"/>
          </rPr>
          <t>Seleccionar un valor del listado</t>
        </r>
      </text>
    </comment>
    <comment ref="D438" authorId="2" shapeId="0" xr:uid="{634C6905-3088-4141-A7B2-E8636B4DCB32}">
      <text>
        <r>
          <rPr>
            <sz val="11"/>
            <color theme="1"/>
            <rFont val="Calibri"/>
            <family val="2"/>
            <scheme val="minor"/>
          </rPr>
          <t>Seleccione el tipo de procedimiento</t>
        </r>
      </text>
    </comment>
    <comment ref="E438" authorId="2" shapeId="0" xr:uid="{40C87FC3-3953-4AB1-BAC2-90BACB4978F9}">
      <text>
        <r>
          <rPr>
            <sz val="11"/>
            <color theme="1"/>
            <rFont val="Calibri"/>
            <family val="2"/>
            <scheme val="minor"/>
          </rPr>
          <t>Seleccione un valor de la lista</t>
        </r>
      </text>
    </comment>
    <comment ref="F438" authorId="2" shapeId="0" xr:uid="{F7B53088-A561-415A-BF86-FC82154CDEC1}">
      <text>
        <r>
          <rPr>
            <sz val="11"/>
            <color theme="1"/>
            <rFont val="Calibri"/>
            <family val="2"/>
            <scheme val="minor"/>
          </rPr>
          <t>Introduzca el código SNIP</t>
        </r>
      </text>
    </comment>
    <comment ref="C439" authorId="2" shapeId="0" xr:uid="{2BA1CBB7-A506-4489-95E5-CE7FE9B37BA4}">
      <text>
        <r>
          <rPr>
            <sz val="11"/>
            <color theme="1"/>
            <rFont val="Calibri"/>
            <family val="2"/>
            <scheme val="minor"/>
          </rPr>
          <t>Introduzca la fecha de inicio del proceso, en formato dd-mm-aaaa</t>
        </r>
      </text>
    </comment>
    <comment ref="F439" authorId="2" shapeId="0" xr:uid="{E1956199-C8B8-429C-B71E-04E2C29AD7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2" shapeId="0" xr:uid="{81430914-8D3A-4481-B582-33433B8EAB23}">
      <text/>
    </comment>
    <comment ref="C441" authorId="2" shapeId="0" xr:uid="{03B02009-E17D-4A84-8BCF-FC2CCD87D060}">
      <text>
        <r>
          <rPr>
            <sz val="11"/>
            <color theme="1"/>
            <rFont val="Calibri"/>
            <family val="2"/>
            <scheme val="minor"/>
          </rPr>
          <t>Introduzca la fecha prevista de adjudicación, en formato dd-mm-aaaa</t>
        </r>
      </text>
    </comment>
    <comment ref="F441" authorId="2" shapeId="0" xr:uid="{B43C658B-9F12-4A0B-8D57-242250393FE3}">
      <text/>
    </comment>
    <comment ref="F442" authorId="2" shapeId="0" xr:uid="{EB6C2039-EA76-4B8B-860F-5D64BC167D00}">
      <text/>
    </comment>
    <comment ref="A444" authorId="2" shapeId="0" xr:uid="{04D1BDBB-501D-48F0-A3C7-955EDE7D276A}">
      <text>
        <r>
          <rPr>
            <sz val="11"/>
            <color theme="1"/>
            <rFont val="Calibri"/>
            <family val="2"/>
            <scheme val="minor"/>
          </rPr>
          <t>Introduzca un codigo UNSPSC</t>
        </r>
      </text>
    </comment>
    <comment ref="B444" authorId="2" shapeId="0" xr:uid="{5F09C9BD-E3EE-4F03-8989-4102C71ADF2E}">
      <text>
        <r>
          <rPr>
            <sz val="11"/>
            <color theme="1"/>
            <rFont val="Calibri"/>
            <family val="2"/>
            <scheme val="minor"/>
          </rPr>
          <t>Descripción calculada automáticamente a partir de código del artículo</t>
        </r>
      </text>
    </comment>
    <comment ref="C444" authorId="2" shapeId="0" xr:uid="{C5497FBC-8F35-4D91-8FB0-A74D920827B0}">
      <text>
        <r>
          <rPr>
            <sz val="11"/>
            <color theme="1"/>
            <rFont val="Calibri"/>
            <family val="2"/>
            <scheme val="minor"/>
          </rPr>
          <t>Seleccione un valor de la lista</t>
        </r>
      </text>
    </comment>
    <comment ref="D444" authorId="2" shapeId="0" xr:uid="{0DBD361C-3967-4857-A243-9A88E526882D}">
      <text>
        <r>
          <rPr>
            <sz val="11"/>
            <color theme="1"/>
            <rFont val="Calibri"/>
            <family val="2"/>
            <scheme val="minor"/>
          </rPr>
          <t>Introduzca un número con dos decimales como máximo. Debe ser igual o mayor a la "Cantidad Real Consumida"</t>
        </r>
      </text>
    </comment>
    <comment ref="E444" authorId="2" shapeId="0" xr:uid="{B89F0CE9-FB54-45D3-83AB-3DF6276AD307}">
      <text>
        <r>
          <rPr>
            <sz val="11"/>
            <color theme="1"/>
            <rFont val="Calibri"/>
            <family val="2"/>
            <scheme val="minor"/>
          </rPr>
          <t>Introduzca un número con dos decimales como máximo</t>
        </r>
      </text>
    </comment>
    <comment ref="F444" authorId="2" shapeId="0" xr:uid="{DB4068A2-A668-430A-88AC-B797121E3E39}">
      <text>
        <r>
          <rPr>
            <sz val="11"/>
            <color theme="1"/>
            <rFont val="Calibri"/>
            <family val="2"/>
            <scheme val="minor"/>
          </rPr>
          <t>Monto calculado automáticamente por el sistema</t>
        </r>
      </text>
    </comment>
    <comment ref="A451" authorId="2" shapeId="0" xr:uid="{BB3A2F92-ECBE-4C86-B095-7227B39BDF04}">
      <text>
        <r>
          <rPr>
            <sz val="11"/>
            <color theme="1"/>
            <rFont val="Calibri"/>
            <family val="2"/>
            <scheme val="minor"/>
          </rPr>
          <t>Introducir un texto con el nombre o referencia de la contratación</t>
        </r>
      </text>
    </comment>
    <comment ref="B451" authorId="2" shapeId="0" xr:uid="{FAA6F39A-C13D-469C-B663-AAF47D838D45}">
      <text>
        <r>
          <rPr>
            <sz val="11"/>
            <color theme="1"/>
            <rFont val="Calibri"/>
            <family val="2"/>
            <scheme val="minor"/>
          </rPr>
          <t>Introduzca un texto con la finalidad de la contratación</t>
        </r>
      </text>
    </comment>
    <comment ref="C451" authorId="2" shapeId="0" xr:uid="{FC926E37-4180-4B0F-B921-13F8B48AE7EF}">
      <text>
        <r>
          <rPr>
            <sz val="11"/>
            <color theme="1"/>
            <rFont val="Calibri"/>
            <family val="2"/>
            <scheme val="minor"/>
          </rPr>
          <t>Seleccionar un valor del listado</t>
        </r>
      </text>
    </comment>
    <comment ref="D451" authorId="2" shapeId="0" xr:uid="{A41BCF42-4B5D-4492-8502-4E9AF7D69537}">
      <text>
        <r>
          <rPr>
            <sz val="11"/>
            <color theme="1"/>
            <rFont val="Calibri"/>
            <family val="2"/>
            <scheme val="minor"/>
          </rPr>
          <t>Seleccione el tipo de procedimiento</t>
        </r>
      </text>
    </comment>
    <comment ref="E451" authorId="2" shapeId="0" xr:uid="{1147231E-64FE-43E8-B300-BE2EB6AF843B}">
      <text>
        <r>
          <rPr>
            <sz val="11"/>
            <color theme="1"/>
            <rFont val="Calibri"/>
            <family val="2"/>
            <scheme val="minor"/>
          </rPr>
          <t>Seleccione un valor de la lista</t>
        </r>
      </text>
    </comment>
    <comment ref="F451" authorId="2" shapeId="0" xr:uid="{0DC97A1C-8DEE-4B35-93E0-4A0207B6FD8D}">
      <text>
        <r>
          <rPr>
            <sz val="11"/>
            <color theme="1"/>
            <rFont val="Calibri"/>
            <family val="2"/>
            <scheme val="minor"/>
          </rPr>
          <t>Introduzca el código SNIP</t>
        </r>
      </text>
    </comment>
    <comment ref="C452" authorId="2" shapeId="0" xr:uid="{351386B9-6AF2-4772-BE14-730F8FBAB1A5}">
      <text>
        <r>
          <rPr>
            <sz val="11"/>
            <color theme="1"/>
            <rFont val="Calibri"/>
            <family val="2"/>
            <scheme val="minor"/>
          </rPr>
          <t>Introduzca la fecha de inicio del proceso, en formato dd-mm-aaaa</t>
        </r>
      </text>
    </comment>
    <comment ref="F452" authorId="2" shapeId="0" xr:uid="{832CC8D1-AFBB-4EA2-A636-D61B006A48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2" shapeId="0" xr:uid="{2E15C628-642B-4075-8D3F-70DAFEA5863F}">
      <text/>
    </comment>
    <comment ref="C454" authorId="2" shapeId="0" xr:uid="{ADC1928E-602A-4605-AD69-1D25A287091F}">
      <text>
        <r>
          <rPr>
            <sz val="11"/>
            <color theme="1"/>
            <rFont val="Calibri"/>
            <family val="2"/>
            <scheme val="minor"/>
          </rPr>
          <t>Introduzca la fecha prevista de adjudicación, en formato dd-mm-aaaa</t>
        </r>
      </text>
    </comment>
    <comment ref="F454" authorId="2" shapeId="0" xr:uid="{9D72BB89-21EC-4676-AC3F-CA6157BA0CA3}">
      <text/>
    </comment>
    <comment ref="F455" authorId="2" shapeId="0" xr:uid="{25B8D2E5-C87F-48E5-AB99-92CED97489F6}">
      <text/>
    </comment>
    <comment ref="A457" authorId="2" shapeId="0" xr:uid="{ED6BB4D1-8EBC-43BC-811E-215C12EC46CB}">
      <text>
        <r>
          <rPr>
            <sz val="11"/>
            <color theme="1"/>
            <rFont val="Calibri"/>
            <family val="2"/>
            <scheme val="minor"/>
          </rPr>
          <t>Introduzca un codigo UNSPSC</t>
        </r>
      </text>
    </comment>
    <comment ref="B457" authorId="2" shapeId="0" xr:uid="{3D443150-7775-4748-9187-FF29787CE7BA}">
      <text>
        <r>
          <rPr>
            <sz val="11"/>
            <color theme="1"/>
            <rFont val="Calibri"/>
            <family val="2"/>
            <scheme val="minor"/>
          </rPr>
          <t>Descripción calculada automáticamente a partir de código del artículo</t>
        </r>
      </text>
    </comment>
    <comment ref="C457" authorId="2" shapeId="0" xr:uid="{A69C9145-27A1-45D5-A972-66881C691875}">
      <text>
        <r>
          <rPr>
            <sz val="11"/>
            <color theme="1"/>
            <rFont val="Calibri"/>
            <family val="2"/>
            <scheme val="minor"/>
          </rPr>
          <t>Seleccione un valor de la lista</t>
        </r>
      </text>
    </comment>
    <comment ref="D457" authorId="2" shapeId="0" xr:uid="{EB638525-32E4-4282-BBA6-5D0C45EA89B4}">
      <text>
        <r>
          <rPr>
            <sz val="11"/>
            <color theme="1"/>
            <rFont val="Calibri"/>
            <family val="2"/>
            <scheme val="minor"/>
          </rPr>
          <t>Introduzca un número con dos decimales como máximo. Debe ser igual o mayor a la "Cantidad Real Consumida"</t>
        </r>
      </text>
    </comment>
    <comment ref="E457" authorId="2" shapeId="0" xr:uid="{1C5AA129-BDCE-431E-994D-A5049F9A8A8E}">
      <text>
        <r>
          <rPr>
            <sz val="11"/>
            <color theme="1"/>
            <rFont val="Calibri"/>
            <family val="2"/>
            <scheme val="minor"/>
          </rPr>
          <t>Introduzca un número con dos decimales como máximo</t>
        </r>
      </text>
    </comment>
    <comment ref="F457" authorId="2" shapeId="0" xr:uid="{4AD5C551-8C46-4702-AA95-E50C84E8DF92}">
      <text>
        <r>
          <rPr>
            <sz val="11"/>
            <color theme="1"/>
            <rFont val="Calibri"/>
            <family val="2"/>
            <scheme val="minor"/>
          </rPr>
          <t>Monto calculado automáticamente por el sistema</t>
        </r>
      </text>
    </comment>
    <comment ref="A464" authorId="2" shapeId="0" xr:uid="{DCED68AF-592C-471C-B21B-2011111F645F}">
      <text>
        <r>
          <rPr>
            <sz val="11"/>
            <color theme="1"/>
            <rFont val="Calibri"/>
            <family val="2"/>
            <scheme val="minor"/>
          </rPr>
          <t>Introducir un texto con el nombre o referencia de la contratación</t>
        </r>
      </text>
    </comment>
    <comment ref="B464" authorId="2" shapeId="0" xr:uid="{F7480C8D-1EDA-4164-94C3-EE7D985E9603}">
      <text>
        <r>
          <rPr>
            <sz val="11"/>
            <color theme="1"/>
            <rFont val="Calibri"/>
            <family val="2"/>
            <scheme val="minor"/>
          </rPr>
          <t>Introduzca un texto con la finalidad de la contratación</t>
        </r>
      </text>
    </comment>
    <comment ref="C464" authorId="2" shapeId="0" xr:uid="{FDD37F4C-0F45-4881-A885-66D30175E0BB}">
      <text>
        <r>
          <rPr>
            <sz val="11"/>
            <color theme="1"/>
            <rFont val="Calibri"/>
            <family val="2"/>
            <scheme val="minor"/>
          </rPr>
          <t>Seleccionar un valor del listado</t>
        </r>
      </text>
    </comment>
    <comment ref="D464" authorId="2" shapeId="0" xr:uid="{DD0774D5-E513-4CCE-A977-CF4D70FDD0B8}">
      <text>
        <r>
          <rPr>
            <sz val="11"/>
            <color theme="1"/>
            <rFont val="Calibri"/>
            <family val="2"/>
            <scheme val="minor"/>
          </rPr>
          <t>Seleccione el tipo de procedimiento</t>
        </r>
      </text>
    </comment>
    <comment ref="E464" authorId="2" shapeId="0" xr:uid="{44D52516-4597-4040-86D8-AC47222AE7AF}">
      <text>
        <r>
          <rPr>
            <sz val="11"/>
            <color theme="1"/>
            <rFont val="Calibri"/>
            <family val="2"/>
            <scheme val="minor"/>
          </rPr>
          <t>Seleccione un valor de la lista</t>
        </r>
      </text>
    </comment>
    <comment ref="F464" authorId="2" shapeId="0" xr:uid="{26C6A1E2-63E1-4928-8089-9A3C0020DA27}">
      <text>
        <r>
          <rPr>
            <sz val="11"/>
            <color theme="1"/>
            <rFont val="Calibri"/>
            <family val="2"/>
            <scheme val="minor"/>
          </rPr>
          <t>Introduzca el código SNIP</t>
        </r>
      </text>
    </comment>
    <comment ref="C465" authorId="2" shapeId="0" xr:uid="{74318867-1154-4B80-93FF-BF5F4D895D02}">
      <text>
        <r>
          <rPr>
            <sz val="11"/>
            <color theme="1"/>
            <rFont val="Calibri"/>
            <family val="2"/>
            <scheme val="minor"/>
          </rPr>
          <t>Introduzca la fecha de inicio del proceso, en formato dd-mm-aaaa</t>
        </r>
      </text>
    </comment>
    <comment ref="F465" authorId="2" shapeId="0" xr:uid="{67D27BAC-748C-4484-9DBD-BD94E43306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 authorId="2" shapeId="0" xr:uid="{1F64F726-9BB1-4E23-8D06-398B031448AE}">
      <text/>
    </comment>
    <comment ref="C467" authorId="2" shapeId="0" xr:uid="{D2F5B530-8AD8-4B90-A393-3A35628BA468}">
      <text>
        <r>
          <rPr>
            <sz val="11"/>
            <color theme="1"/>
            <rFont val="Calibri"/>
            <family val="2"/>
            <scheme val="minor"/>
          </rPr>
          <t>Introduzca la fecha prevista de adjudicación, en formato dd-mm-aaaa</t>
        </r>
      </text>
    </comment>
    <comment ref="F467" authorId="2" shapeId="0" xr:uid="{7D55FB39-07BD-4D81-B212-99DD5A3B8357}">
      <text/>
    </comment>
    <comment ref="F468" authorId="2" shapeId="0" xr:uid="{9C8A7F4D-669E-40BA-9609-B8542ABC9F4A}">
      <text/>
    </comment>
    <comment ref="A470" authorId="2" shapeId="0" xr:uid="{5ECBE424-0399-4E0C-9411-5B7D4462B776}">
      <text>
        <r>
          <rPr>
            <sz val="11"/>
            <color theme="1"/>
            <rFont val="Calibri"/>
            <family val="2"/>
            <scheme val="minor"/>
          </rPr>
          <t>Introduzca un codigo UNSPSC</t>
        </r>
      </text>
    </comment>
    <comment ref="B470" authorId="2" shapeId="0" xr:uid="{4926F88F-62B7-4E39-BE3A-918D1703CA1C}">
      <text>
        <r>
          <rPr>
            <sz val="11"/>
            <color theme="1"/>
            <rFont val="Calibri"/>
            <family val="2"/>
            <scheme val="minor"/>
          </rPr>
          <t>Descripción calculada automáticamente a partir de código del artículo</t>
        </r>
      </text>
    </comment>
    <comment ref="C470" authorId="2" shapeId="0" xr:uid="{6E3B7667-7CE9-4EEE-9390-33C050C235AC}">
      <text>
        <r>
          <rPr>
            <sz val="11"/>
            <color theme="1"/>
            <rFont val="Calibri"/>
            <family val="2"/>
            <scheme val="minor"/>
          </rPr>
          <t>Seleccione un valor de la lista</t>
        </r>
      </text>
    </comment>
    <comment ref="D470" authorId="2" shapeId="0" xr:uid="{4190343E-8448-4495-A996-37DCF5A0DBC6}">
      <text>
        <r>
          <rPr>
            <sz val="11"/>
            <color theme="1"/>
            <rFont val="Calibri"/>
            <family val="2"/>
            <scheme val="minor"/>
          </rPr>
          <t>Introduzca un número con dos decimales como máximo. Debe ser igual o mayor a la "Cantidad Real Consumida"</t>
        </r>
      </text>
    </comment>
    <comment ref="E470" authorId="2" shapeId="0" xr:uid="{EA3EC696-90E6-478B-89BE-5FCFE8ED69E6}">
      <text>
        <r>
          <rPr>
            <sz val="11"/>
            <color theme="1"/>
            <rFont val="Calibri"/>
            <family val="2"/>
            <scheme val="minor"/>
          </rPr>
          <t>Introduzca un número con dos decimales como máximo</t>
        </r>
      </text>
    </comment>
    <comment ref="F470" authorId="2" shapeId="0" xr:uid="{5EB3589D-8F4E-40D2-A2E7-DC424438C8A1}">
      <text>
        <r>
          <rPr>
            <sz val="11"/>
            <color theme="1"/>
            <rFont val="Calibri"/>
            <family val="2"/>
            <scheme val="minor"/>
          </rPr>
          <t>Monto calculado automáticamente por el sistema</t>
        </r>
      </text>
    </comment>
    <comment ref="A477" authorId="2" shapeId="0" xr:uid="{FA383D80-0988-4B0B-84FD-12B62B84E3E3}">
      <text>
        <r>
          <rPr>
            <sz val="11"/>
            <color theme="1"/>
            <rFont val="Calibri"/>
            <family val="2"/>
            <scheme val="minor"/>
          </rPr>
          <t>Introducir un texto con el nombre o referencia de la contratación</t>
        </r>
      </text>
    </comment>
    <comment ref="B477" authorId="2" shapeId="0" xr:uid="{6B509A88-36A5-46CA-BBB9-915F0EC2604D}">
      <text>
        <r>
          <rPr>
            <sz val="11"/>
            <color theme="1"/>
            <rFont val="Calibri"/>
            <family val="2"/>
            <scheme val="minor"/>
          </rPr>
          <t>Introduzca un texto con la finalidad de la contratación</t>
        </r>
      </text>
    </comment>
    <comment ref="C477" authorId="2" shapeId="0" xr:uid="{17A6B291-74F1-4D97-9F0D-8A8F9E3C7679}">
      <text>
        <r>
          <rPr>
            <sz val="11"/>
            <color theme="1"/>
            <rFont val="Calibri"/>
            <family val="2"/>
            <scheme val="minor"/>
          </rPr>
          <t>Seleccionar un valor del listado</t>
        </r>
      </text>
    </comment>
    <comment ref="D477" authorId="2" shapeId="0" xr:uid="{5E30D263-4C20-44C8-AE0A-69424ACEDA98}">
      <text>
        <r>
          <rPr>
            <sz val="11"/>
            <color theme="1"/>
            <rFont val="Calibri"/>
            <family val="2"/>
            <scheme val="minor"/>
          </rPr>
          <t>Seleccione el tipo de procedimiento</t>
        </r>
      </text>
    </comment>
    <comment ref="E477" authorId="2" shapeId="0" xr:uid="{E1DD1A10-8506-42BE-A250-D2CD3A512B4F}">
      <text>
        <r>
          <rPr>
            <sz val="11"/>
            <color theme="1"/>
            <rFont val="Calibri"/>
            <family val="2"/>
            <scheme val="minor"/>
          </rPr>
          <t>Seleccione un valor de la lista</t>
        </r>
      </text>
    </comment>
    <comment ref="F477" authorId="2" shapeId="0" xr:uid="{9E11252A-04F8-4B85-997E-3045324BE414}">
      <text>
        <r>
          <rPr>
            <sz val="11"/>
            <color theme="1"/>
            <rFont val="Calibri"/>
            <family val="2"/>
            <scheme val="minor"/>
          </rPr>
          <t>Introduzca el código SNIP</t>
        </r>
      </text>
    </comment>
    <comment ref="C478" authorId="2" shapeId="0" xr:uid="{3A15D267-0EF6-40F5-B767-139241132B27}">
      <text>
        <r>
          <rPr>
            <sz val="11"/>
            <color theme="1"/>
            <rFont val="Calibri"/>
            <family val="2"/>
            <scheme val="minor"/>
          </rPr>
          <t>Introduzca la fecha de inicio del proceso, en formato dd-mm-aaaa</t>
        </r>
      </text>
    </comment>
    <comment ref="F478" authorId="2" shapeId="0" xr:uid="{6E8243D8-6296-4708-B704-3F0CEFA4A6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xr:uid="{517EE657-D5E1-4685-B762-4EC43AB1EBD6}">
      <text/>
    </comment>
    <comment ref="C480" authorId="2" shapeId="0" xr:uid="{762F2430-15E6-4E2E-90D2-E598E27910A1}">
      <text>
        <r>
          <rPr>
            <sz val="11"/>
            <color theme="1"/>
            <rFont val="Calibri"/>
            <family val="2"/>
            <scheme val="minor"/>
          </rPr>
          <t>Introduzca la fecha prevista de adjudicación, en formato dd-mm-aaaa</t>
        </r>
      </text>
    </comment>
    <comment ref="F480" authorId="2" shapeId="0" xr:uid="{FA83D528-74E7-43D1-B196-4EA4B7C3C050}">
      <text/>
    </comment>
    <comment ref="F481" authorId="2" shapeId="0" xr:uid="{169FD96B-62EA-4F4F-AAD1-AF44773B96D2}">
      <text/>
    </comment>
    <comment ref="A483" authorId="2" shapeId="0" xr:uid="{1BACF76C-8929-478E-981F-AAF9C3337047}">
      <text>
        <r>
          <rPr>
            <sz val="11"/>
            <color theme="1"/>
            <rFont val="Calibri"/>
            <family val="2"/>
            <scheme val="minor"/>
          </rPr>
          <t>Introduzca un codigo UNSPSC</t>
        </r>
      </text>
    </comment>
    <comment ref="B483" authorId="2" shapeId="0" xr:uid="{FC8AF4B8-DF42-426C-9ABB-8691D6157CA4}">
      <text>
        <r>
          <rPr>
            <sz val="11"/>
            <color theme="1"/>
            <rFont val="Calibri"/>
            <family val="2"/>
            <scheme val="minor"/>
          </rPr>
          <t>Descripción calculada automáticamente a partir de código del artículo</t>
        </r>
      </text>
    </comment>
    <comment ref="C483" authorId="2" shapeId="0" xr:uid="{5E0ACAE2-8209-4577-B7F1-390CF5C91A59}">
      <text>
        <r>
          <rPr>
            <sz val="11"/>
            <color theme="1"/>
            <rFont val="Calibri"/>
            <family val="2"/>
            <scheme val="minor"/>
          </rPr>
          <t>Seleccione un valor de la lista</t>
        </r>
      </text>
    </comment>
    <comment ref="D483" authorId="2" shapeId="0" xr:uid="{23988844-B474-4722-8541-25020DDDD056}">
      <text>
        <r>
          <rPr>
            <sz val="11"/>
            <color theme="1"/>
            <rFont val="Calibri"/>
            <family val="2"/>
            <scheme val="minor"/>
          </rPr>
          <t>Introduzca un número con dos decimales como máximo. Debe ser igual o mayor a la "Cantidad Real Consumida"</t>
        </r>
      </text>
    </comment>
    <comment ref="E483" authorId="2" shapeId="0" xr:uid="{6D1623D9-7498-459C-B24F-202FA2476278}">
      <text>
        <r>
          <rPr>
            <sz val="11"/>
            <color theme="1"/>
            <rFont val="Calibri"/>
            <family val="2"/>
            <scheme val="minor"/>
          </rPr>
          <t>Introduzca un número con dos decimales como máximo</t>
        </r>
      </text>
    </comment>
    <comment ref="F483" authorId="2" shapeId="0" xr:uid="{3EF8131E-CFA8-481F-87F7-461F7161A219}">
      <text>
        <r>
          <rPr>
            <sz val="11"/>
            <color theme="1"/>
            <rFont val="Calibri"/>
            <family val="2"/>
            <scheme val="minor"/>
          </rPr>
          <t>Monto calculado automáticamente por el sistema</t>
        </r>
      </text>
    </comment>
    <comment ref="A489" authorId="2" shapeId="0" xr:uid="{0FE8FAE3-8140-485C-B94B-35163463D1B5}">
      <text>
        <r>
          <rPr>
            <sz val="11"/>
            <color theme="1"/>
            <rFont val="Calibri"/>
            <family val="2"/>
            <scheme val="minor"/>
          </rPr>
          <t>Introducir un texto con el nombre o referencia de la contratación</t>
        </r>
      </text>
    </comment>
    <comment ref="B489" authorId="2" shapeId="0" xr:uid="{2C35370C-BD05-4970-A85F-9EA94929FFAD}">
      <text>
        <r>
          <rPr>
            <sz val="11"/>
            <color theme="1"/>
            <rFont val="Calibri"/>
            <family val="2"/>
            <scheme val="minor"/>
          </rPr>
          <t>Introduzca un texto con la finalidad de la contratación</t>
        </r>
      </text>
    </comment>
    <comment ref="C489" authorId="2" shapeId="0" xr:uid="{548007DE-2741-43F5-9689-66576983841B}">
      <text>
        <r>
          <rPr>
            <sz val="11"/>
            <color theme="1"/>
            <rFont val="Calibri"/>
            <family val="2"/>
            <scheme val="minor"/>
          </rPr>
          <t>Seleccionar un valor del listado</t>
        </r>
      </text>
    </comment>
    <comment ref="D489" authorId="2" shapeId="0" xr:uid="{24F5351C-15C1-4DA2-9A6C-D672B6ACEE4B}">
      <text>
        <r>
          <rPr>
            <sz val="11"/>
            <color theme="1"/>
            <rFont val="Calibri"/>
            <family val="2"/>
            <scheme val="minor"/>
          </rPr>
          <t>Seleccione el tipo de procedimiento</t>
        </r>
      </text>
    </comment>
    <comment ref="E489" authorId="2" shapeId="0" xr:uid="{B2627A07-F2DC-48D2-B5A8-04660FCA6BA0}">
      <text>
        <r>
          <rPr>
            <sz val="11"/>
            <color theme="1"/>
            <rFont val="Calibri"/>
            <family val="2"/>
            <scheme val="minor"/>
          </rPr>
          <t>Seleccione un valor de la lista</t>
        </r>
      </text>
    </comment>
    <comment ref="F489" authorId="2" shapeId="0" xr:uid="{D75D31BD-1DDE-4797-AE57-81040F5F2E14}">
      <text>
        <r>
          <rPr>
            <sz val="11"/>
            <color theme="1"/>
            <rFont val="Calibri"/>
            <family val="2"/>
            <scheme val="minor"/>
          </rPr>
          <t>Introduzca el código SNIP</t>
        </r>
      </text>
    </comment>
    <comment ref="C490" authorId="2" shapeId="0" xr:uid="{57408AFD-3101-4972-AA92-F99AA53565AD}">
      <text>
        <r>
          <rPr>
            <sz val="11"/>
            <color theme="1"/>
            <rFont val="Calibri"/>
            <family val="2"/>
            <scheme val="minor"/>
          </rPr>
          <t>Introduzca la fecha de inicio del proceso, en formato dd-mm-aaaa</t>
        </r>
      </text>
    </comment>
    <comment ref="F490" authorId="2" shapeId="0" xr:uid="{BF68BBB6-D38B-471F-B63D-EE9B1B1752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xr:uid="{8BDA9903-78C9-4526-AE5B-11D8D5E1DBA7}">
      <text/>
    </comment>
    <comment ref="C492" authorId="2" shapeId="0" xr:uid="{827604F2-70C8-4AE2-81E0-3EC7F192FDFF}">
      <text>
        <r>
          <rPr>
            <sz val="11"/>
            <color theme="1"/>
            <rFont val="Calibri"/>
            <family val="2"/>
            <scheme val="minor"/>
          </rPr>
          <t>Introduzca la fecha prevista de adjudicación, en formato dd-mm-aaaa</t>
        </r>
      </text>
    </comment>
    <comment ref="F492" authorId="2" shapeId="0" xr:uid="{7AAD83CB-93F2-48B7-9262-37B95B26A1F7}">
      <text/>
    </comment>
    <comment ref="F493" authorId="2" shapeId="0" xr:uid="{8017623C-F214-4160-B0A9-C96E60133077}">
      <text/>
    </comment>
    <comment ref="A495" authorId="2" shapeId="0" xr:uid="{44B00ACC-6293-42F3-AFF6-528D18F02E8C}">
      <text>
        <r>
          <rPr>
            <sz val="11"/>
            <color theme="1"/>
            <rFont val="Calibri"/>
            <family val="2"/>
            <scheme val="minor"/>
          </rPr>
          <t>Introduzca un codigo UNSPSC</t>
        </r>
      </text>
    </comment>
    <comment ref="B495" authorId="2" shapeId="0" xr:uid="{8FB18898-A87C-4CB7-A1ED-4BEBD9910005}">
      <text>
        <r>
          <rPr>
            <sz val="11"/>
            <color theme="1"/>
            <rFont val="Calibri"/>
            <family val="2"/>
            <scheme val="minor"/>
          </rPr>
          <t>Descripción calculada automáticamente a partir de código del artículo</t>
        </r>
      </text>
    </comment>
    <comment ref="C495" authorId="2" shapeId="0" xr:uid="{9CFFD5E0-2318-4C91-BB8A-6056C0BB45AE}">
      <text>
        <r>
          <rPr>
            <sz val="11"/>
            <color theme="1"/>
            <rFont val="Calibri"/>
            <family val="2"/>
            <scheme val="minor"/>
          </rPr>
          <t>Seleccione un valor de la lista</t>
        </r>
      </text>
    </comment>
    <comment ref="D495" authorId="2" shapeId="0" xr:uid="{FC966C6B-B8E9-4803-822D-71230C8A11C1}">
      <text>
        <r>
          <rPr>
            <sz val="11"/>
            <color theme="1"/>
            <rFont val="Calibri"/>
            <family val="2"/>
            <scheme val="minor"/>
          </rPr>
          <t>Introduzca un número con dos decimales como máximo. Debe ser igual o mayor a la "Cantidad Real Consumida"</t>
        </r>
      </text>
    </comment>
    <comment ref="E495" authorId="2" shapeId="0" xr:uid="{BA5AED06-BF04-453B-AC6D-7EA8AE49D741}">
      <text>
        <r>
          <rPr>
            <sz val="11"/>
            <color theme="1"/>
            <rFont val="Calibri"/>
            <family val="2"/>
            <scheme val="minor"/>
          </rPr>
          <t>Introduzca un número con dos decimales como máximo</t>
        </r>
      </text>
    </comment>
    <comment ref="F495" authorId="2" shapeId="0" xr:uid="{4F1582E2-1D8A-44E9-BFEA-9912E10EDBBC}">
      <text>
        <r>
          <rPr>
            <sz val="11"/>
            <color theme="1"/>
            <rFont val="Calibri"/>
            <family val="2"/>
            <scheme val="minor"/>
          </rPr>
          <t>Monto calculado automáticamente por el sistema</t>
        </r>
      </text>
    </comment>
    <comment ref="A501" authorId="2" shapeId="0" xr:uid="{4A51B04D-05A0-4451-8293-88597B65FD44}">
      <text>
        <r>
          <rPr>
            <sz val="11"/>
            <color theme="1"/>
            <rFont val="Calibri"/>
            <family val="2"/>
            <scheme val="minor"/>
          </rPr>
          <t>Introducir un texto con el nombre o referencia de la contratación</t>
        </r>
      </text>
    </comment>
    <comment ref="B501" authorId="2" shapeId="0" xr:uid="{17E25E0A-6A42-4E0D-A42B-A1C5556F7113}">
      <text>
        <r>
          <rPr>
            <sz val="11"/>
            <color theme="1"/>
            <rFont val="Calibri"/>
            <family val="2"/>
            <scheme val="minor"/>
          </rPr>
          <t>Introduzca un texto con la finalidad de la contratación</t>
        </r>
      </text>
    </comment>
    <comment ref="C501" authorId="2" shapeId="0" xr:uid="{8DB6BB30-D8D8-49EF-9F4D-34DAC22773DB}">
      <text>
        <r>
          <rPr>
            <sz val="11"/>
            <color theme="1"/>
            <rFont val="Calibri"/>
            <family val="2"/>
            <scheme val="minor"/>
          </rPr>
          <t>Seleccionar un valor del listado</t>
        </r>
      </text>
    </comment>
    <comment ref="D501" authorId="2" shapeId="0" xr:uid="{721CC06D-7BDE-4ECD-8BA0-38CA95A417A8}">
      <text>
        <r>
          <rPr>
            <sz val="11"/>
            <color theme="1"/>
            <rFont val="Calibri"/>
            <family val="2"/>
            <scheme val="minor"/>
          </rPr>
          <t>Seleccione el tipo de procedimiento</t>
        </r>
      </text>
    </comment>
    <comment ref="E501" authorId="2" shapeId="0" xr:uid="{466F122C-3193-4A57-8514-CE28CB5862DB}">
      <text>
        <r>
          <rPr>
            <sz val="11"/>
            <color theme="1"/>
            <rFont val="Calibri"/>
            <family val="2"/>
            <scheme val="minor"/>
          </rPr>
          <t>Seleccione un valor de la lista</t>
        </r>
      </text>
    </comment>
    <comment ref="F501" authorId="2" shapeId="0" xr:uid="{E39DB625-14C9-44F8-9650-8B676D07DD58}">
      <text>
        <r>
          <rPr>
            <sz val="11"/>
            <color theme="1"/>
            <rFont val="Calibri"/>
            <family val="2"/>
            <scheme val="minor"/>
          </rPr>
          <t>Introduzca el código SNIP</t>
        </r>
      </text>
    </comment>
    <comment ref="C502" authorId="2" shapeId="0" xr:uid="{FA284855-A9F8-4D0F-867E-EA0144A4654C}">
      <text>
        <r>
          <rPr>
            <sz val="11"/>
            <color theme="1"/>
            <rFont val="Calibri"/>
            <family val="2"/>
            <scheme val="minor"/>
          </rPr>
          <t>Introduzca la fecha de inicio del proceso, en formato dd-mm-aaaa</t>
        </r>
      </text>
    </comment>
    <comment ref="F502" authorId="2" shapeId="0" xr:uid="{B3D58EB4-E025-413F-80FC-5ACF59F2E2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2" shapeId="0" xr:uid="{C4EF5355-CE80-45BC-BE0B-CB975B935612}">
      <text/>
    </comment>
    <comment ref="C504" authorId="2" shapeId="0" xr:uid="{53CF458E-3E37-4C16-A02F-6257E562EE0D}">
      <text>
        <r>
          <rPr>
            <sz val="11"/>
            <color theme="1"/>
            <rFont val="Calibri"/>
            <family val="2"/>
            <scheme val="minor"/>
          </rPr>
          <t>Introduzca la fecha prevista de adjudicación, en formato dd-mm-aaaa</t>
        </r>
      </text>
    </comment>
    <comment ref="F504" authorId="2" shapeId="0" xr:uid="{52DA6FC9-9640-4BDD-BA6E-41F0C5CB55E4}">
      <text/>
    </comment>
    <comment ref="F505" authorId="2" shapeId="0" xr:uid="{57ED9AA9-E920-4EF3-AFB9-127DAEF7C5A4}">
      <text/>
    </comment>
    <comment ref="A507" authorId="2" shapeId="0" xr:uid="{A3006519-CA76-4568-8929-8C9D1143EA12}">
      <text>
        <r>
          <rPr>
            <sz val="11"/>
            <color theme="1"/>
            <rFont val="Calibri"/>
            <family val="2"/>
            <scheme val="minor"/>
          </rPr>
          <t>Introduzca un codigo UNSPSC</t>
        </r>
      </text>
    </comment>
    <comment ref="B507" authorId="2" shapeId="0" xr:uid="{D0F94E4E-C134-4F3F-8319-F768807C41D7}">
      <text>
        <r>
          <rPr>
            <sz val="11"/>
            <color theme="1"/>
            <rFont val="Calibri"/>
            <family val="2"/>
            <scheme val="minor"/>
          </rPr>
          <t>Descripción calculada automáticamente a partir de código del artículo</t>
        </r>
      </text>
    </comment>
    <comment ref="C507" authorId="2" shapeId="0" xr:uid="{1ADEC5F1-E152-4903-9E63-E5E449CAAF67}">
      <text>
        <r>
          <rPr>
            <sz val="11"/>
            <color theme="1"/>
            <rFont val="Calibri"/>
            <family val="2"/>
            <scheme val="minor"/>
          </rPr>
          <t>Seleccione un valor de la lista</t>
        </r>
      </text>
    </comment>
    <comment ref="D507" authorId="2" shapeId="0" xr:uid="{D9180D55-850D-44E5-BFDE-C4EF7418491F}">
      <text>
        <r>
          <rPr>
            <sz val="11"/>
            <color theme="1"/>
            <rFont val="Calibri"/>
            <family val="2"/>
            <scheme val="minor"/>
          </rPr>
          <t>Introduzca un número con dos decimales como máximo. Debe ser igual o mayor a la "Cantidad Real Consumida"</t>
        </r>
      </text>
    </comment>
    <comment ref="E507" authorId="2" shapeId="0" xr:uid="{3FBD3156-7F63-4349-999E-F9164AD92FF0}">
      <text>
        <r>
          <rPr>
            <sz val="11"/>
            <color theme="1"/>
            <rFont val="Calibri"/>
            <family val="2"/>
            <scheme val="minor"/>
          </rPr>
          <t>Introduzca un número con dos decimales como máximo</t>
        </r>
      </text>
    </comment>
    <comment ref="F507" authorId="2" shapeId="0" xr:uid="{55443AEE-F751-40FE-BAF8-CB9E225492E0}">
      <text>
        <r>
          <rPr>
            <sz val="11"/>
            <color theme="1"/>
            <rFont val="Calibri"/>
            <family val="2"/>
            <scheme val="minor"/>
          </rPr>
          <t>Monto calculado automáticamente por el sistema</t>
        </r>
      </text>
    </comment>
    <comment ref="A513" authorId="2" shapeId="0" xr:uid="{508E142F-2E1E-46BA-8C2D-CFAAE349F97B}">
      <text>
        <r>
          <rPr>
            <sz val="11"/>
            <color theme="1"/>
            <rFont val="Calibri"/>
            <family val="2"/>
            <scheme val="minor"/>
          </rPr>
          <t>Introducir un texto con el nombre o referencia de la contratación</t>
        </r>
      </text>
    </comment>
    <comment ref="B513" authorId="2" shapeId="0" xr:uid="{F6170DDE-2776-47FD-8B3B-7174C4D474D5}">
      <text>
        <r>
          <rPr>
            <sz val="11"/>
            <color theme="1"/>
            <rFont val="Calibri"/>
            <family val="2"/>
            <scheme val="minor"/>
          </rPr>
          <t>Introduzca un texto con la finalidad de la contratación</t>
        </r>
      </text>
    </comment>
    <comment ref="C513" authorId="2" shapeId="0" xr:uid="{2F1C5EA6-5615-402A-A26B-B9719A546F23}">
      <text>
        <r>
          <rPr>
            <sz val="11"/>
            <color theme="1"/>
            <rFont val="Calibri"/>
            <family val="2"/>
            <scheme val="minor"/>
          </rPr>
          <t>Seleccionar un valor del listado</t>
        </r>
      </text>
    </comment>
    <comment ref="D513" authorId="2" shapeId="0" xr:uid="{71912EF4-15D3-4906-ABDD-2AA7E4645450}">
      <text>
        <r>
          <rPr>
            <sz val="11"/>
            <color theme="1"/>
            <rFont val="Calibri"/>
            <family val="2"/>
            <scheme val="minor"/>
          </rPr>
          <t>Seleccione el tipo de procedimiento</t>
        </r>
      </text>
    </comment>
    <comment ref="E513" authorId="2" shapeId="0" xr:uid="{143A40A4-EA2E-47AD-8DBC-3DFCE7A4A321}">
      <text>
        <r>
          <rPr>
            <sz val="11"/>
            <color theme="1"/>
            <rFont val="Calibri"/>
            <family val="2"/>
            <scheme val="minor"/>
          </rPr>
          <t>Seleccione un valor de la lista</t>
        </r>
      </text>
    </comment>
    <comment ref="F513" authorId="2" shapeId="0" xr:uid="{AF72B785-7B69-41BE-8333-9052F36E463D}">
      <text>
        <r>
          <rPr>
            <sz val="11"/>
            <color theme="1"/>
            <rFont val="Calibri"/>
            <family val="2"/>
            <scheme val="minor"/>
          </rPr>
          <t>Introduzca el código SNIP</t>
        </r>
      </text>
    </comment>
    <comment ref="C514" authorId="2" shapeId="0" xr:uid="{2EC4144A-D93C-43A0-B45D-640EDA1DC4FE}">
      <text>
        <r>
          <rPr>
            <sz val="11"/>
            <color theme="1"/>
            <rFont val="Calibri"/>
            <family val="2"/>
            <scheme val="minor"/>
          </rPr>
          <t>Introduzca la fecha de inicio del proceso, en formato dd-mm-aaaa</t>
        </r>
      </text>
    </comment>
    <comment ref="F514" authorId="2" shapeId="0" xr:uid="{235F1996-34FA-43D2-AE87-727BAF413B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2" shapeId="0" xr:uid="{17945523-021D-44FF-9C8D-6AC1548C1DC3}">
      <text/>
    </comment>
    <comment ref="C516" authorId="2" shapeId="0" xr:uid="{D12558F9-035C-4E1D-A876-C435FEC81DA7}">
      <text>
        <r>
          <rPr>
            <sz val="11"/>
            <color theme="1"/>
            <rFont val="Calibri"/>
            <family val="2"/>
            <scheme val="minor"/>
          </rPr>
          <t>Introduzca la fecha prevista de adjudicación, en formato dd-mm-aaaa</t>
        </r>
      </text>
    </comment>
    <comment ref="F516" authorId="2" shapeId="0" xr:uid="{C2428060-65B4-45D8-AD41-1523BCC593CC}">
      <text/>
    </comment>
    <comment ref="F517" authorId="2" shapeId="0" xr:uid="{D1885148-7D43-49FA-ABA2-69ED5FD532F3}">
      <text/>
    </comment>
    <comment ref="A519" authorId="2" shapeId="0" xr:uid="{FECC79FB-7E59-4659-86DB-E48AAF3E4358}">
      <text>
        <r>
          <rPr>
            <sz val="11"/>
            <color theme="1"/>
            <rFont val="Calibri"/>
            <family val="2"/>
            <scheme val="minor"/>
          </rPr>
          <t>Introduzca un codigo UNSPSC</t>
        </r>
      </text>
    </comment>
    <comment ref="B519" authorId="2" shapeId="0" xr:uid="{693A31D9-CABE-499C-BDDB-F8D7E46D100B}">
      <text>
        <r>
          <rPr>
            <sz val="11"/>
            <color theme="1"/>
            <rFont val="Calibri"/>
            <family val="2"/>
            <scheme val="minor"/>
          </rPr>
          <t>Descripción calculada automáticamente a partir de código del artículo</t>
        </r>
      </text>
    </comment>
    <comment ref="C519" authorId="2" shapeId="0" xr:uid="{F8AFA966-DFC7-474B-BFA9-9B857B2AFDD1}">
      <text>
        <r>
          <rPr>
            <sz val="11"/>
            <color theme="1"/>
            <rFont val="Calibri"/>
            <family val="2"/>
            <scheme val="minor"/>
          </rPr>
          <t>Seleccione un valor de la lista</t>
        </r>
      </text>
    </comment>
    <comment ref="D519" authorId="2" shapeId="0" xr:uid="{212B5BFB-74D3-4F7D-8809-F28D9C93D2E5}">
      <text>
        <r>
          <rPr>
            <sz val="11"/>
            <color theme="1"/>
            <rFont val="Calibri"/>
            <family val="2"/>
            <scheme val="minor"/>
          </rPr>
          <t>Introduzca un número con dos decimales como máximo. Debe ser igual o mayor a la "Cantidad Real Consumida"</t>
        </r>
      </text>
    </comment>
    <comment ref="E519" authorId="2" shapeId="0" xr:uid="{379A7F3F-09A6-40B4-BA55-29A376340B3C}">
      <text>
        <r>
          <rPr>
            <sz val="11"/>
            <color theme="1"/>
            <rFont val="Calibri"/>
            <family val="2"/>
            <scheme val="minor"/>
          </rPr>
          <t>Introduzca un número con dos decimales como máximo</t>
        </r>
      </text>
    </comment>
    <comment ref="F519" authorId="2" shapeId="0" xr:uid="{768CC396-52C7-4B39-A533-8A4D8E655C4C}">
      <text>
        <r>
          <rPr>
            <sz val="11"/>
            <color theme="1"/>
            <rFont val="Calibri"/>
            <family val="2"/>
            <scheme val="minor"/>
          </rPr>
          <t>Monto calculado automáticamente por el sistema</t>
        </r>
      </text>
    </comment>
    <comment ref="A525" authorId="2" shapeId="0" xr:uid="{4416D0C1-305B-4226-9774-E21C06684FC6}">
      <text>
        <r>
          <rPr>
            <sz val="11"/>
            <color theme="1"/>
            <rFont val="Calibri"/>
            <family val="2"/>
            <scheme val="minor"/>
          </rPr>
          <t>Introducir un texto con el nombre o referencia de la contratación</t>
        </r>
      </text>
    </comment>
    <comment ref="B525" authorId="2" shapeId="0" xr:uid="{2CB338B5-D5C4-41B8-A0D8-0D1EE954C486}">
      <text>
        <r>
          <rPr>
            <sz val="11"/>
            <color theme="1"/>
            <rFont val="Calibri"/>
            <family val="2"/>
            <scheme val="minor"/>
          </rPr>
          <t>Introduzca un texto con la finalidad de la contratación</t>
        </r>
      </text>
    </comment>
    <comment ref="C525" authorId="2" shapeId="0" xr:uid="{6D89EBA1-8C9F-447D-8C8C-DAD32ADC7A27}">
      <text>
        <r>
          <rPr>
            <sz val="11"/>
            <color theme="1"/>
            <rFont val="Calibri"/>
            <family val="2"/>
            <scheme val="minor"/>
          </rPr>
          <t>Seleccionar un valor del listado</t>
        </r>
      </text>
    </comment>
    <comment ref="D525" authorId="2" shapeId="0" xr:uid="{37E57487-841B-4D47-B3D1-592AF8988DA3}">
      <text>
        <r>
          <rPr>
            <sz val="11"/>
            <color theme="1"/>
            <rFont val="Calibri"/>
            <family val="2"/>
            <scheme val="minor"/>
          </rPr>
          <t>Seleccione el tipo de procedimiento</t>
        </r>
      </text>
    </comment>
    <comment ref="E525" authorId="2" shapeId="0" xr:uid="{92E34E1B-F60C-403D-B092-9E58BD90FAE2}">
      <text>
        <r>
          <rPr>
            <sz val="11"/>
            <color theme="1"/>
            <rFont val="Calibri"/>
            <family val="2"/>
            <scheme val="minor"/>
          </rPr>
          <t>Seleccione un valor de la lista</t>
        </r>
      </text>
    </comment>
    <comment ref="F525" authorId="2" shapeId="0" xr:uid="{EFC27797-5227-4DDA-87C4-7CDB5BA2945D}">
      <text>
        <r>
          <rPr>
            <sz val="11"/>
            <color theme="1"/>
            <rFont val="Calibri"/>
            <family val="2"/>
            <scheme val="minor"/>
          </rPr>
          <t>Introduzca el código SNIP</t>
        </r>
      </text>
    </comment>
    <comment ref="C526" authorId="2" shapeId="0" xr:uid="{7BA2A91D-6755-45F5-8E6F-548E60F1543D}">
      <text>
        <r>
          <rPr>
            <sz val="11"/>
            <color theme="1"/>
            <rFont val="Calibri"/>
            <family val="2"/>
            <scheme val="minor"/>
          </rPr>
          <t>Introduzca la fecha de inicio del proceso, en formato dd-mm-aaaa</t>
        </r>
      </text>
    </comment>
    <comment ref="F526" authorId="2" shapeId="0" xr:uid="{1421AD02-E2CA-492C-BF25-8C8CA25101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2" shapeId="0" xr:uid="{6EDA5FF5-DF25-42AE-B0B3-2E63814DBE4C}">
      <text/>
    </comment>
    <comment ref="C528" authorId="2" shapeId="0" xr:uid="{C105CC07-6D70-4C13-A5BC-D02A4D7AC1C2}">
      <text>
        <r>
          <rPr>
            <sz val="11"/>
            <color theme="1"/>
            <rFont val="Calibri"/>
            <family val="2"/>
            <scheme val="minor"/>
          </rPr>
          <t>Introduzca la fecha prevista de adjudicación, en formato dd-mm-aaaa</t>
        </r>
      </text>
    </comment>
    <comment ref="F528" authorId="2" shapeId="0" xr:uid="{16197353-EE86-4746-8127-37436551B6DD}">
      <text/>
    </comment>
    <comment ref="F529" authorId="2" shapeId="0" xr:uid="{05A9234C-656A-46F8-A2C3-B11E4A459409}">
      <text/>
    </comment>
    <comment ref="A531" authorId="2" shapeId="0" xr:uid="{022D8A1E-7CD2-49BC-AFDB-FEEA27A490D0}">
      <text>
        <r>
          <rPr>
            <sz val="11"/>
            <color theme="1"/>
            <rFont val="Calibri"/>
            <family val="2"/>
            <scheme val="minor"/>
          </rPr>
          <t>Introduzca un codigo UNSPSC</t>
        </r>
      </text>
    </comment>
    <comment ref="B531" authorId="2" shapeId="0" xr:uid="{5B4827EA-1222-438A-9BBC-C2615F26DA0C}">
      <text>
        <r>
          <rPr>
            <sz val="11"/>
            <color theme="1"/>
            <rFont val="Calibri"/>
            <family val="2"/>
            <scheme val="minor"/>
          </rPr>
          <t>Descripción calculada automáticamente a partir de código del artículo</t>
        </r>
      </text>
    </comment>
    <comment ref="C531" authorId="2" shapeId="0" xr:uid="{00165FDE-B655-44F9-8855-3AF9D2A1FE56}">
      <text>
        <r>
          <rPr>
            <sz val="11"/>
            <color theme="1"/>
            <rFont val="Calibri"/>
            <family val="2"/>
            <scheme val="minor"/>
          </rPr>
          <t>Seleccione un valor de la lista</t>
        </r>
      </text>
    </comment>
    <comment ref="D531" authorId="2" shapeId="0" xr:uid="{E9DF79AB-5B0B-495E-B1EA-FD9CA8001D06}">
      <text>
        <r>
          <rPr>
            <sz val="11"/>
            <color theme="1"/>
            <rFont val="Calibri"/>
            <family val="2"/>
            <scheme val="minor"/>
          </rPr>
          <t>Introduzca un número con dos decimales como máximo. Debe ser igual o mayor a la "Cantidad Real Consumida"</t>
        </r>
      </text>
    </comment>
    <comment ref="E531" authorId="2" shapeId="0" xr:uid="{35EC825B-DAA4-456B-8AEF-DD07A1EE365D}">
      <text>
        <r>
          <rPr>
            <sz val="11"/>
            <color theme="1"/>
            <rFont val="Calibri"/>
            <family val="2"/>
            <scheme val="minor"/>
          </rPr>
          <t>Introduzca un número con dos decimales como máximo</t>
        </r>
      </text>
    </comment>
    <comment ref="F531" authorId="2" shapeId="0" xr:uid="{181C19F3-3F22-4095-8E0B-C60221FC0935}">
      <text>
        <r>
          <rPr>
            <sz val="11"/>
            <color theme="1"/>
            <rFont val="Calibri"/>
            <family val="2"/>
            <scheme val="minor"/>
          </rPr>
          <t>Monto calculado automáticamente por el sistema</t>
        </r>
      </text>
    </comment>
    <comment ref="A536" authorId="2" shapeId="0" xr:uid="{5B0DE443-8E23-46E5-B893-02FB32CB2C21}">
      <text>
        <r>
          <rPr>
            <sz val="11"/>
            <color theme="1"/>
            <rFont val="Calibri"/>
            <family val="2"/>
            <scheme val="minor"/>
          </rPr>
          <t>Introducir un texto con el nombre o referencia de la contratación</t>
        </r>
      </text>
    </comment>
    <comment ref="B536" authorId="2" shapeId="0" xr:uid="{87624B18-1D4F-4251-85E9-B6A98875970D}">
      <text>
        <r>
          <rPr>
            <sz val="11"/>
            <color theme="1"/>
            <rFont val="Calibri"/>
            <family val="2"/>
            <scheme val="minor"/>
          </rPr>
          <t>Introduzca un texto con la finalidad de la contratación</t>
        </r>
      </text>
    </comment>
    <comment ref="C536" authorId="2" shapeId="0" xr:uid="{DEBE5719-FD54-4C4B-8ABA-4FFCCF45F6F3}">
      <text>
        <r>
          <rPr>
            <sz val="11"/>
            <color theme="1"/>
            <rFont val="Calibri"/>
            <family val="2"/>
            <scheme val="minor"/>
          </rPr>
          <t>Seleccionar un valor del listado</t>
        </r>
      </text>
    </comment>
    <comment ref="D536" authorId="2" shapeId="0" xr:uid="{4ECF8C5C-4958-4771-A89B-B6D3EDF93187}">
      <text>
        <r>
          <rPr>
            <sz val="11"/>
            <color theme="1"/>
            <rFont val="Calibri"/>
            <family val="2"/>
            <scheme val="minor"/>
          </rPr>
          <t>Seleccione el tipo de procedimiento</t>
        </r>
      </text>
    </comment>
    <comment ref="E536" authorId="2" shapeId="0" xr:uid="{BFF78281-348C-4DF9-B560-79508D9EB7B6}">
      <text>
        <r>
          <rPr>
            <sz val="11"/>
            <color theme="1"/>
            <rFont val="Calibri"/>
            <family val="2"/>
            <scheme val="minor"/>
          </rPr>
          <t>Seleccione un valor de la lista</t>
        </r>
      </text>
    </comment>
    <comment ref="F536" authorId="2" shapeId="0" xr:uid="{72C87858-8947-487A-9731-5C2C21B249E6}">
      <text>
        <r>
          <rPr>
            <sz val="11"/>
            <color theme="1"/>
            <rFont val="Calibri"/>
            <family val="2"/>
            <scheme val="minor"/>
          </rPr>
          <t>Introduzca el código SNIP</t>
        </r>
      </text>
    </comment>
    <comment ref="C537" authorId="2" shapeId="0" xr:uid="{D86606E9-F123-468A-B177-71CF1A423ECA}">
      <text>
        <r>
          <rPr>
            <sz val="11"/>
            <color theme="1"/>
            <rFont val="Calibri"/>
            <family val="2"/>
            <scheme val="minor"/>
          </rPr>
          <t>Introduzca la fecha de inicio del proceso, en formato dd-mm-aaaa</t>
        </r>
      </text>
    </comment>
    <comment ref="F537" authorId="2" shapeId="0" xr:uid="{63E77BC1-B187-4F18-A5D5-3865AC375F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2" shapeId="0" xr:uid="{0D9D73AD-DA64-4C3B-8EEA-FF7858ED2E05}">
      <text/>
    </comment>
    <comment ref="C539" authorId="2" shapeId="0" xr:uid="{F9F9D7BA-8C61-405F-A22E-BC859E0C7ED8}">
      <text>
        <r>
          <rPr>
            <sz val="11"/>
            <color theme="1"/>
            <rFont val="Calibri"/>
            <family val="2"/>
            <scheme val="minor"/>
          </rPr>
          <t>Introduzca la fecha prevista de adjudicación, en formato dd-mm-aaaa</t>
        </r>
      </text>
    </comment>
    <comment ref="F539" authorId="2" shapeId="0" xr:uid="{F4F6054F-F1C4-405C-A7F3-BC5321BF25A5}">
      <text/>
    </comment>
    <comment ref="F540" authorId="2" shapeId="0" xr:uid="{48D9D6A5-B28D-476F-BD63-26284FBFE556}">
      <text/>
    </comment>
    <comment ref="A542" authorId="2" shapeId="0" xr:uid="{9E82C345-DB97-40AA-B4D7-C4E6B7C289A5}">
      <text>
        <r>
          <rPr>
            <sz val="11"/>
            <color theme="1"/>
            <rFont val="Calibri"/>
            <family val="2"/>
            <scheme val="minor"/>
          </rPr>
          <t>Introduzca un codigo UNSPSC</t>
        </r>
      </text>
    </comment>
    <comment ref="B542" authorId="2" shapeId="0" xr:uid="{35A89755-6067-4AAD-AE4A-8E674A66285C}">
      <text>
        <r>
          <rPr>
            <sz val="11"/>
            <color theme="1"/>
            <rFont val="Calibri"/>
            <family val="2"/>
            <scheme val="minor"/>
          </rPr>
          <t>Descripción calculada automáticamente a partir de código del artículo</t>
        </r>
      </text>
    </comment>
    <comment ref="C542" authorId="2" shapeId="0" xr:uid="{729455C3-4E09-41C2-B91B-D4A32E28E3B7}">
      <text>
        <r>
          <rPr>
            <sz val="11"/>
            <color theme="1"/>
            <rFont val="Calibri"/>
            <family val="2"/>
            <scheme val="minor"/>
          </rPr>
          <t>Seleccione un valor de la lista</t>
        </r>
      </text>
    </comment>
    <comment ref="D542" authorId="2" shapeId="0" xr:uid="{C6D49270-1F7E-4F41-A11E-858B6878BF1D}">
      <text>
        <r>
          <rPr>
            <sz val="11"/>
            <color theme="1"/>
            <rFont val="Calibri"/>
            <family val="2"/>
            <scheme val="minor"/>
          </rPr>
          <t>Introduzca un número con dos decimales como máximo. Debe ser igual o mayor a la "Cantidad Real Consumida"</t>
        </r>
      </text>
    </comment>
    <comment ref="E542" authorId="2" shapeId="0" xr:uid="{CAA1F39C-233C-4B27-9D81-6AB079ECB4F2}">
      <text>
        <r>
          <rPr>
            <sz val="11"/>
            <color theme="1"/>
            <rFont val="Calibri"/>
            <family val="2"/>
            <scheme val="minor"/>
          </rPr>
          <t>Introduzca un número con dos decimales como máximo</t>
        </r>
      </text>
    </comment>
    <comment ref="F542" authorId="2" shapeId="0" xr:uid="{4514A415-AA57-457C-8B05-61DFE7462E29}">
      <text>
        <r>
          <rPr>
            <sz val="11"/>
            <color theme="1"/>
            <rFont val="Calibri"/>
            <family val="2"/>
            <scheme val="minor"/>
          </rPr>
          <t>Monto calculado automáticamente por el sistema</t>
        </r>
      </text>
    </comment>
    <comment ref="A548" authorId="2" shapeId="0" xr:uid="{78A68425-98F7-4295-B98D-40339D0D08C2}">
      <text>
        <r>
          <rPr>
            <sz val="11"/>
            <color theme="1"/>
            <rFont val="Calibri"/>
            <family val="2"/>
            <scheme val="minor"/>
          </rPr>
          <t>Introducir un texto con el nombre o referencia de la contratación</t>
        </r>
      </text>
    </comment>
    <comment ref="B548" authorId="2" shapeId="0" xr:uid="{59DC0253-E000-4286-96B0-BA91ED15847C}">
      <text>
        <r>
          <rPr>
            <sz val="11"/>
            <color theme="1"/>
            <rFont val="Calibri"/>
            <family val="2"/>
            <scheme val="minor"/>
          </rPr>
          <t>Introduzca un texto con la finalidad de la contratación</t>
        </r>
      </text>
    </comment>
    <comment ref="C548" authorId="2" shapeId="0" xr:uid="{7A5B4489-9B09-4054-902E-1E28B08567E4}">
      <text>
        <r>
          <rPr>
            <sz val="11"/>
            <color theme="1"/>
            <rFont val="Calibri"/>
            <family val="2"/>
            <scheme val="minor"/>
          </rPr>
          <t>Seleccionar un valor del listado</t>
        </r>
      </text>
    </comment>
    <comment ref="D548" authorId="2" shapeId="0" xr:uid="{0AEEE3F6-A715-42AB-9931-456BE7D35FAF}">
      <text>
        <r>
          <rPr>
            <sz val="11"/>
            <color theme="1"/>
            <rFont val="Calibri"/>
            <family val="2"/>
            <scheme val="minor"/>
          </rPr>
          <t>Seleccione el tipo de procedimiento</t>
        </r>
      </text>
    </comment>
    <comment ref="E548" authorId="2" shapeId="0" xr:uid="{0140CD1C-30EF-4814-BA39-5D1B15C9FF2C}">
      <text>
        <r>
          <rPr>
            <sz val="11"/>
            <color theme="1"/>
            <rFont val="Calibri"/>
            <family val="2"/>
            <scheme val="minor"/>
          </rPr>
          <t>Seleccione un valor de la lista</t>
        </r>
      </text>
    </comment>
    <comment ref="F548" authorId="2" shapeId="0" xr:uid="{1585FC5A-15DA-4018-84B3-3829264302A5}">
      <text>
        <r>
          <rPr>
            <sz val="11"/>
            <color theme="1"/>
            <rFont val="Calibri"/>
            <family val="2"/>
            <scheme val="minor"/>
          </rPr>
          <t>Introduzca el código SNIP</t>
        </r>
      </text>
    </comment>
    <comment ref="C549" authorId="2" shapeId="0" xr:uid="{65EC6EEA-FB69-413D-8D0D-FA989AEE20FC}">
      <text>
        <r>
          <rPr>
            <sz val="11"/>
            <color theme="1"/>
            <rFont val="Calibri"/>
            <family val="2"/>
            <scheme val="minor"/>
          </rPr>
          <t>Introduzca la fecha de inicio del proceso, en formato dd-mm-aaaa</t>
        </r>
      </text>
    </comment>
    <comment ref="F549" authorId="2" shapeId="0" xr:uid="{47F7626D-19D7-4047-9790-1352B2D0BE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2" shapeId="0" xr:uid="{558400EC-BC8C-47DD-A97C-7BF0995B76A6}">
      <text/>
    </comment>
    <comment ref="C551" authorId="2" shapeId="0" xr:uid="{6330A97C-83C7-4A18-922F-5AFD3A5FFAFF}">
      <text>
        <r>
          <rPr>
            <sz val="11"/>
            <color theme="1"/>
            <rFont val="Calibri"/>
            <family val="2"/>
            <scheme val="minor"/>
          </rPr>
          <t>Introduzca la fecha prevista de adjudicación, en formato dd-mm-aaaa</t>
        </r>
      </text>
    </comment>
    <comment ref="F551" authorId="2" shapeId="0" xr:uid="{9D6114CF-9590-4205-9B7B-7F7C081CF4BF}">
      <text/>
    </comment>
    <comment ref="F552" authorId="2" shapeId="0" xr:uid="{13FBF2C8-12E2-428F-BC50-6E0AB87AE5A7}">
      <text/>
    </comment>
    <comment ref="A554" authorId="2" shapeId="0" xr:uid="{04B0CFAF-D87E-45B3-8639-56AF5F1CD6EB}">
      <text>
        <r>
          <rPr>
            <sz val="11"/>
            <color theme="1"/>
            <rFont val="Calibri"/>
            <family val="2"/>
            <scheme val="minor"/>
          </rPr>
          <t>Introduzca un codigo UNSPSC</t>
        </r>
      </text>
    </comment>
    <comment ref="B554" authorId="2" shapeId="0" xr:uid="{B813171D-ADF0-456E-B695-5C7C45953285}">
      <text>
        <r>
          <rPr>
            <sz val="11"/>
            <color theme="1"/>
            <rFont val="Calibri"/>
            <family val="2"/>
            <scheme val="minor"/>
          </rPr>
          <t>Descripción calculada automáticamente a partir de código del artículo</t>
        </r>
      </text>
    </comment>
    <comment ref="C554" authorId="2" shapeId="0" xr:uid="{28449CD2-0375-48A1-87B1-5B22873B23CA}">
      <text>
        <r>
          <rPr>
            <sz val="11"/>
            <color theme="1"/>
            <rFont val="Calibri"/>
            <family val="2"/>
            <scheme val="minor"/>
          </rPr>
          <t>Seleccione un valor de la lista</t>
        </r>
      </text>
    </comment>
    <comment ref="D554" authorId="2" shapeId="0" xr:uid="{9925350F-DD87-44FA-9972-B09E8851640A}">
      <text>
        <r>
          <rPr>
            <sz val="11"/>
            <color theme="1"/>
            <rFont val="Calibri"/>
            <family val="2"/>
            <scheme val="minor"/>
          </rPr>
          <t>Introduzca un número con dos decimales como máximo. Debe ser igual o mayor a la "Cantidad Real Consumida"</t>
        </r>
      </text>
    </comment>
    <comment ref="E554" authorId="2" shapeId="0" xr:uid="{919A8879-D5D8-4900-8A4F-1A30859378C3}">
      <text>
        <r>
          <rPr>
            <sz val="11"/>
            <color theme="1"/>
            <rFont val="Calibri"/>
            <family val="2"/>
            <scheme val="minor"/>
          </rPr>
          <t>Introduzca un número con dos decimales como máximo</t>
        </r>
      </text>
    </comment>
    <comment ref="F554" authorId="2" shapeId="0" xr:uid="{26C9ABCC-0173-4679-A30C-F5D85C38FDC5}">
      <text>
        <r>
          <rPr>
            <sz val="11"/>
            <color theme="1"/>
            <rFont val="Calibri"/>
            <family val="2"/>
            <scheme val="minor"/>
          </rPr>
          <t>Monto calculado automáticamente por el sistema</t>
        </r>
      </text>
    </comment>
    <comment ref="A559" authorId="2" shapeId="0" xr:uid="{6B191EB8-7921-4FD2-9177-4EB217EF07C9}">
      <text>
        <r>
          <rPr>
            <sz val="11"/>
            <color theme="1"/>
            <rFont val="Calibri"/>
            <family val="2"/>
            <scheme val="minor"/>
          </rPr>
          <t>Introducir un texto con el nombre o referencia de la contratación</t>
        </r>
      </text>
    </comment>
    <comment ref="B559" authorId="2" shapeId="0" xr:uid="{A9B1F8FD-3B86-4B24-BF46-EEBF8862D7F6}">
      <text>
        <r>
          <rPr>
            <sz val="11"/>
            <color theme="1"/>
            <rFont val="Calibri"/>
            <family val="2"/>
            <scheme val="minor"/>
          </rPr>
          <t>Introduzca un texto con la finalidad de la contratación</t>
        </r>
      </text>
    </comment>
    <comment ref="C559" authorId="2" shapeId="0" xr:uid="{ECBB57D8-E68C-4BEB-8F79-6ABD5E12E800}">
      <text>
        <r>
          <rPr>
            <sz val="11"/>
            <color theme="1"/>
            <rFont val="Calibri"/>
            <family val="2"/>
            <scheme val="minor"/>
          </rPr>
          <t>Seleccionar un valor del listado</t>
        </r>
      </text>
    </comment>
    <comment ref="D559" authorId="2" shapeId="0" xr:uid="{DE64DE6E-E728-4246-B645-55C1F7791F99}">
      <text>
        <r>
          <rPr>
            <sz val="11"/>
            <color theme="1"/>
            <rFont val="Calibri"/>
            <family val="2"/>
            <scheme val="minor"/>
          </rPr>
          <t>Seleccione el tipo de procedimiento</t>
        </r>
      </text>
    </comment>
    <comment ref="E559" authorId="2" shapeId="0" xr:uid="{305A9EEA-3601-4803-A3E6-E50BA37F6610}">
      <text>
        <r>
          <rPr>
            <sz val="11"/>
            <color theme="1"/>
            <rFont val="Calibri"/>
            <family val="2"/>
            <scheme val="minor"/>
          </rPr>
          <t>Seleccione un valor de la lista</t>
        </r>
      </text>
    </comment>
    <comment ref="F559" authorId="2" shapeId="0" xr:uid="{A33D5190-0A24-4CFF-AF6F-BF8FE1055CEA}">
      <text>
        <r>
          <rPr>
            <sz val="11"/>
            <color theme="1"/>
            <rFont val="Calibri"/>
            <family val="2"/>
            <scheme val="minor"/>
          </rPr>
          <t>Introduzca el código SNIP</t>
        </r>
      </text>
    </comment>
    <comment ref="C560" authorId="2" shapeId="0" xr:uid="{A298E698-9C55-4B4C-8BBB-12D2904B2736}">
      <text>
        <r>
          <rPr>
            <sz val="11"/>
            <color theme="1"/>
            <rFont val="Calibri"/>
            <family val="2"/>
            <scheme val="minor"/>
          </rPr>
          <t>Introduzca la fecha de inicio del proceso, en formato dd-mm-aaaa</t>
        </r>
      </text>
    </comment>
    <comment ref="F560" authorId="2" shapeId="0" xr:uid="{87D514E7-4D4A-48EF-A249-99E9024E6F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xr:uid="{F77A1AA8-0E25-4CAC-8AED-4548945C535C}">
      <text/>
    </comment>
    <comment ref="C562" authorId="2" shapeId="0" xr:uid="{B63A2EF6-A76F-4E14-AD33-5A849E1D6DB2}">
      <text>
        <r>
          <rPr>
            <sz val="11"/>
            <color theme="1"/>
            <rFont val="Calibri"/>
            <family val="2"/>
            <scheme val="minor"/>
          </rPr>
          <t>Introduzca la fecha prevista de adjudicación, en formato dd-mm-aaaa</t>
        </r>
      </text>
    </comment>
    <comment ref="F562" authorId="2" shapeId="0" xr:uid="{DC689689-04DD-4CC5-8A9A-B5BB2F25B90A}">
      <text/>
    </comment>
    <comment ref="F563" authorId="2" shapeId="0" xr:uid="{FDA8956C-E7C5-4F93-B6D4-AFB2035FFE61}">
      <text/>
    </comment>
    <comment ref="A565" authorId="2" shapeId="0" xr:uid="{FB575429-48C4-4AFD-A320-A1F87DB11D8F}">
      <text>
        <r>
          <rPr>
            <sz val="11"/>
            <color theme="1"/>
            <rFont val="Calibri"/>
            <family val="2"/>
            <scheme val="minor"/>
          </rPr>
          <t>Introduzca un codigo UNSPSC</t>
        </r>
      </text>
    </comment>
    <comment ref="B565" authorId="2" shapeId="0" xr:uid="{30ABC212-54D5-434B-88C4-EBDFD6D113B4}">
      <text>
        <r>
          <rPr>
            <sz val="11"/>
            <color theme="1"/>
            <rFont val="Calibri"/>
            <family val="2"/>
            <scheme val="minor"/>
          </rPr>
          <t>Descripción calculada automáticamente a partir de código del artículo</t>
        </r>
      </text>
    </comment>
    <comment ref="C565" authorId="2" shapeId="0" xr:uid="{20CF8A87-0803-4023-8AE0-2B64D10510E6}">
      <text>
        <r>
          <rPr>
            <sz val="11"/>
            <color theme="1"/>
            <rFont val="Calibri"/>
            <family val="2"/>
            <scheme val="minor"/>
          </rPr>
          <t>Seleccione un valor de la lista</t>
        </r>
      </text>
    </comment>
    <comment ref="D565" authorId="2" shapeId="0" xr:uid="{61414571-85DF-4139-A36B-95A173537CED}">
      <text>
        <r>
          <rPr>
            <sz val="11"/>
            <color theme="1"/>
            <rFont val="Calibri"/>
            <family val="2"/>
            <scheme val="minor"/>
          </rPr>
          <t>Introduzca un número con dos decimales como máximo. Debe ser igual o mayor a la "Cantidad Real Consumida"</t>
        </r>
      </text>
    </comment>
    <comment ref="E565" authorId="2" shapeId="0" xr:uid="{F222AA7A-452A-44B5-A913-DB956D3C0984}">
      <text>
        <r>
          <rPr>
            <sz val="11"/>
            <color theme="1"/>
            <rFont val="Calibri"/>
            <family val="2"/>
            <scheme val="minor"/>
          </rPr>
          <t>Introduzca un número con dos decimales como máximo</t>
        </r>
      </text>
    </comment>
    <comment ref="F565" authorId="2" shapeId="0" xr:uid="{185D59FB-DFCC-41AA-84A2-A81BEDB8BD3B}">
      <text>
        <r>
          <rPr>
            <sz val="11"/>
            <color theme="1"/>
            <rFont val="Calibri"/>
            <family val="2"/>
            <scheme val="minor"/>
          </rPr>
          <t>Monto calculado automáticamente por el sistema</t>
        </r>
      </text>
    </comment>
    <comment ref="A570" authorId="2" shapeId="0" xr:uid="{6344DA76-5B6C-45C4-86F3-981F29DB36A2}">
      <text>
        <r>
          <rPr>
            <sz val="11"/>
            <color theme="1"/>
            <rFont val="Calibri"/>
            <family val="2"/>
            <scheme val="minor"/>
          </rPr>
          <t>Introducir un texto con el nombre o referencia de la contratación</t>
        </r>
      </text>
    </comment>
    <comment ref="B570" authorId="2" shapeId="0" xr:uid="{F7772AD5-EFD6-4EDB-AB24-496CFE4F917C}">
      <text>
        <r>
          <rPr>
            <sz val="11"/>
            <color theme="1"/>
            <rFont val="Calibri"/>
            <family val="2"/>
            <scheme val="minor"/>
          </rPr>
          <t>Introduzca un texto con la finalidad de la contratación</t>
        </r>
      </text>
    </comment>
    <comment ref="C570" authorId="2" shapeId="0" xr:uid="{1B4DA00C-7952-42E0-9415-5620B53C83CB}">
      <text>
        <r>
          <rPr>
            <sz val="11"/>
            <color theme="1"/>
            <rFont val="Calibri"/>
            <family val="2"/>
            <scheme val="minor"/>
          </rPr>
          <t>Seleccionar un valor del listado</t>
        </r>
      </text>
    </comment>
    <comment ref="D570" authorId="2" shapeId="0" xr:uid="{BE28E42A-233A-4D59-A821-CD1D5198BEC0}">
      <text>
        <r>
          <rPr>
            <sz val="11"/>
            <color theme="1"/>
            <rFont val="Calibri"/>
            <family val="2"/>
            <scheme val="minor"/>
          </rPr>
          <t>Seleccione el tipo de procedimiento</t>
        </r>
      </text>
    </comment>
    <comment ref="E570" authorId="2" shapeId="0" xr:uid="{619921D5-C8D6-423B-BC3D-7CB10F2292F9}">
      <text>
        <r>
          <rPr>
            <sz val="11"/>
            <color theme="1"/>
            <rFont val="Calibri"/>
            <family val="2"/>
            <scheme val="minor"/>
          </rPr>
          <t>Seleccione un valor de la lista</t>
        </r>
      </text>
    </comment>
    <comment ref="F570" authorId="2" shapeId="0" xr:uid="{23CCAD33-78FD-472A-B359-8182FB356710}">
      <text>
        <r>
          <rPr>
            <sz val="11"/>
            <color theme="1"/>
            <rFont val="Calibri"/>
            <family val="2"/>
            <scheme val="minor"/>
          </rPr>
          <t>Introduzca el código SNIP</t>
        </r>
      </text>
    </comment>
    <comment ref="C571" authorId="2" shapeId="0" xr:uid="{E47C7A70-822B-4BD4-8A6D-1F47D75DD593}">
      <text>
        <r>
          <rPr>
            <sz val="11"/>
            <color theme="1"/>
            <rFont val="Calibri"/>
            <family val="2"/>
            <scheme val="minor"/>
          </rPr>
          <t>Introduzca la fecha de inicio del proceso, en formato dd-mm-aaaa</t>
        </r>
      </text>
    </comment>
    <comment ref="F571" authorId="2" shapeId="0" xr:uid="{B4C13375-BAFD-4F75-8F18-CCFB4A0AD5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2" shapeId="0" xr:uid="{5A8FC0F9-9DA1-416C-88FE-811822B9C2F8}">
      <text/>
    </comment>
    <comment ref="C573" authorId="2" shapeId="0" xr:uid="{DDD392A2-AA46-44AF-9C61-6F7ED3268855}">
      <text>
        <r>
          <rPr>
            <sz val="11"/>
            <color theme="1"/>
            <rFont val="Calibri"/>
            <family val="2"/>
            <scheme val="minor"/>
          </rPr>
          <t>Introduzca la fecha prevista de adjudicación, en formato dd-mm-aaaa</t>
        </r>
      </text>
    </comment>
    <comment ref="F573" authorId="2" shapeId="0" xr:uid="{F8D404CC-14B8-4393-B279-A0AC38637028}">
      <text/>
    </comment>
    <comment ref="F574" authorId="2" shapeId="0" xr:uid="{F8522FDE-DC81-4F62-96E3-66FA51CD687A}">
      <text/>
    </comment>
    <comment ref="A576" authorId="2" shapeId="0" xr:uid="{F92C68E4-1002-49F8-8DB4-02FF6ADD3ABA}">
      <text>
        <r>
          <rPr>
            <sz val="11"/>
            <color theme="1"/>
            <rFont val="Calibri"/>
            <family val="2"/>
            <scheme val="minor"/>
          </rPr>
          <t>Introduzca un codigo UNSPSC</t>
        </r>
      </text>
    </comment>
    <comment ref="B576" authorId="2" shapeId="0" xr:uid="{7D8F9466-0972-479C-B728-D58D4781357D}">
      <text>
        <r>
          <rPr>
            <sz val="11"/>
            <color theme="1"/>
            <rFont val="Calibri"/>
            <family val="2"/>
            <scheme val="minor"/>
          </rPr>
          <t>Descripción calculada automáticamente a partir de código del artículo</t>
        </r>
      </text>
    </comment>
    <comment ref="C576" authorId="2" shapeId="0" xr:uid="{C039DA31-9436-47ED-8416-1E7BB3DA55E7}">
      <text>
        <r>
          <rPr>
            <sz val="11"/>
            <color theme="1"/>
            <rFont val="Calibri"/>
            <family val="2"/>
            <scheme val="minor"/>
          </rPr>
          <t>Seleccione un valor de la lista</t>
        </r>
      </text>
    </comment>
    <comment ref="D576" authorId="2" shapeId="0" xr:uid="{D42A904E-E90F-41C3-89CC-9C4703DF7965}">
      <text>
        <r>
          <rPr>
            <sz val="11"/>
            <color theme="1"/>
            <rFont val="Calibri"/>
            <family val="2"/>
            <scheme val="minor"/>
          </rPr>
          <t>Introduzca un número con dos decimales como máximo. Debe ser igual o mayor a la "Cantidad Real Consumida"</t>
        </r>
      </text>
    </comment>
    <comment ref="E576" authorId="2" shapeId="0" xr:uid="{90A68344-2950-444C-B2D3-556AA50F32F2}">
      <text>
        <r>
          <rPr>
            <sz val="11"/>
            <color theme="1"/>
            <rFont val="Calibri"/>
            <family val="2"/>
            <scheme val="minor"/>
          </rPr>
          <t>Introduzca un número con dos decimales como máximo</t>
        </r>
      </text>
    </comment>
    <comment ref="F576" authorId="2" shapeId="0" xr:uid="{AC6C2259-D51C-4ED9-9B30-E14F3D6A7E11}">
      <text>
        <r>
          <rPr>
            <sz val="11"/>
            <color theme="1"/>
            <rFont val="Calibri"/>
            <family val="2"/>
            <scheme val="minor"/>
          </rPr>
          <t>Monto calculado automáticamente por el sistema</t>
        </r>
      </text>
    </comment>
    <comment ref="A581" authorId="2" shapeId="0" xr:uid="{7AF7C71C-C94D-466B-9E0D-8E7ACCE47A41}">
      <text>
        <r>
          <rPr>
            <sz val="11"/>
            <color theme="1"/>
            <rFont val="Calibri"/>
            <family val="2"/>
            <scheme val="minor"/>
          </rPr>
          <t>Introducir un texto con el nombre o referencia de la contratación</t>
        </r>
      </text>
    </comment>
    <comment ref="B581" authorId="2" shapeId="0" xr:uid="{D316DA24-9156-4A04-AF6E-2C77F4280933}">
      <text>
        <r>
          <rPr>
            <sz val="11"/>
            <color theme="1"/>
            <rFont val="Calibri"/>
            <family val="2"/>
            <scheme val="minor"/>
          </rPr>
          <t>Introduzca un texto con la finalidad de la contratación</t>
        </r>
      </text>
    </comment>
    <comment ref="C581" authorId="2" shapeId="0" xr:uid="{CCD04A52-AF44-4A1B-A1FE-F5F43ED841B8}">
      <text>
        <r>
          <rPr>
            <sz val="11"/>
            <color theme="1"/>
            <rFont val="Calibri"/>
            <family val="2"/>
            <scheme val="minor"/>
          </rPr>
          <t>Seleccionar un valor del listado</t>
        </r>
      </text>
    </comment>
    <comment ref="D581" authorId="2" shapeId="0" xr:uid="{B3E248DC-1B9D-4504-9D17-6420AC6B2539}">
      <text>
        <r>
          <rPr>
            <sz val="11"/>
            <color theme="1"/>
            <rFont val="Calibri"/>
            <family val="2"/>
            <scheme val="minor"/>
          </rPr>
          <t>Seleccione el tipo de procedimiento</t>
        </r>
      </text>
    </comment>
    <comment ref="E581" authorId="2" shapeId="0" xr:uid="{D25D0EC7-0322-4D3C-889C-659E3586A000}">
      <text>
        <r>
          <rPr>
            <sz val="11"/>
            <color theme="1"/>
            <rFont val="Calibri"/>
            <family val="2"/>
            <scheme val="minor"/>
          </rPr>
          <t>Seleccione un valor de la lista</t>
        </r>
      </text>
    </comment>
    <comment ref="F581" authorId="2" shapeId="0" xr:uid="{8066C03B-3180-49D6-9C3B-4BC3B429A9E7}">
      <text>
        <r>
          <rPr>
            <sz val="11"/>
            <color theme="1"/>
            <rFont val="Calibri"/>
            <family val="2"/>
            <scheme val="minor"/>
          </rPr>
          <t>Introduzca el código SNIP</t>
        </r>
      </text>
    </comment>
    <comment ref="C582" authorId="2" shapeId="0" xr:uid="{FEBAA395-9C03-4FFD-A35F-F5966F8C365A}">
      <text>
        <r>
          <rPr>
            <sz val="11"/>
            <color theme="1"/>
            <rFont val="Calibri"/>
            <family val="2"/>
            <scheme val="minor"/>
          </rPr>
          <t>Introduzca la fecha de inicio del proceso, en formato dd-mm-aaaa</t>
        </r>
      </text>
    </comment>
    <comment ref="F582" authorId="2" shapeId="0" xr:uid="{9900EF0D-77D1-4255-89B7-997912E724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2" shapeId="0" xr:uid="{0C6582E9-DBF8-4E09-9970-F8BB587AF3F6}">
      <text/>
    </comment>
    <comment ref="C584" authorId="2" shapeId="0" xr:uid="{FD351D2C-247C-4DE2-9FC6-06F911EB3429}">
      <text>
        <r>
          <rPr>
            <sz val="11"/>
            <color theme="1"/>
            <rFont val="Calibri"/>
            <family val="2"/>
            <scheme val="minor"/>
          </rPr>
          <t>Introduzca la fecha prevista de adjudicación, en formato dd-mm-aaaa</t>
        </r>
      </text>
    </comment>
    <comment ref="F584" authorId="2" shapeId="0" xr:uid="{03A3A523-F89A-426D-830A-6D4BD0EB89B2}">
      <text/>
    </comment>
    <comment ref="F585" authorId="2" shapeId="0" xr:uid="{98479D62-6CF2-4E93-B9B3-EE9783B5DBB6}">
      <text/>
    </comment>
    <comment ref="A587" authorId="2" shapeId="0" xr:uid="{C73B1E2E-EEC3-4116-AFF3-1371AF35AFF0}">
      <text>
        <r>
          <rPr>
            <sz val="11"/>
            <color theme="1"/>
            <rFont val="Calibri"/>
            <family val="2"/>
            <scheme val="minor"/>
          </rPr>
          <t>Introduzca un codigo UNSPSC</t>
        </r>
      </text>
    </comment>
    <comment ref="B587" authorId="2" shapeId="0" xr:uid="{A7BFB637-97B3-4787-A956-FECF4D16F60E}">
      <text>
        <r>
          <rPr>
            <sz val="11"/>
            <color theme="1"/>
            <rFont val="Calibri"/>
            <family val="2"/>
            <scheme val="minor"/>
          </rPr>
          <t>Descripción calculada automáticamente a partir de código del artículo</t>
        </r>
      </text>
    </comment>
    <comment ref="C587" authorId="2" shapeId="0" xr:uid="{4B5FB476-5EE2-4F31-A7FE-BFF3B6264AEC}">
      <text>
        <r>
          <rPr>
            <sz val="11"/>
            <color theme="1"/>
            <rFont val="Calibri"/>
            <family val="2"/>
            <scheme val="minor"/>
          </rPr>
          <t>Seleccione un valor de la lista</t>
        </r>
      </text>
    </comment>
    <comment ref="D587" authorId="2" shapeId="0" xr:uid="{761E5EF0-E8D6-4F38-A501-6FEC5058016B}">
      <text>
        <r>
          <rPr>
            <sz val="11"/>
            <color theme="1"/>
            <rFont val="Calibri"/>
            <family val="2"/>
            <scheme val="minor"/>
          </rPr>
          <t>Introduzca un número con dos decimales como máximo. Debe ser igual o mayor a la "Cantidad Real Consumida"</t>
        </r>
      </text>
    </comment>
    <comment ref="E587" authorId="2" shapeId="0" xr:uid="{4A46571E-2964-44C6-98E7-3DE387C025C8}">
      <text>
        <r>
          <rPr>
            <sz val="11"/>
            <color theme="1"/>
            <rFont val="Calibri"/>
            <family val="2"/>
            <scheme val="minor"/>
          </rPr>
          <t>Introduzca un número con dos decimales como máximo</t>
        </r>
      </text>
    </comment>
    <comment ref="F587" authorId="2" shapeId="0" xr:uid="{26EC1AE4-2A4E-4EBE-B554-D8D704D0D3C5}">
      <text>
        <r>
          <rPr>
            <sz val="11"/>
            <color theme="1"/>
            <rFont val="Calibri"/>
            <family val="2"/>
            <scheme val="minor"/>
          </rPr>
          <t>Monto calculado automáticamente por el sistema</t>
        </r>
      </text>
    </comment>
    <comment ref="A593" authorId="2" shapeId="0" xr:uid="{F0DD74A0-94DE-498B-9B63-BD524918C947}">
      <text>
        <r>
          <rPr>
            <sz val="11"/>
            <color theme="1"/>
            <rFont val="Calibri"/>
            <family val="2"/>
            <scheme val="minor"/>
          </rPr>
          <t>Introducir un texto con el nombre o referencia de la contratación</t>
        </r>
      </text>
    </comment>
    <comment ref="B593" authorId="2" shapeId="0" xr:uid="{926CF097-D8DA-4214-88B3-E0235E4D0E19}">
      <text>
        <r>
          <rPr>
            <sz val="11"/>
            <color theme="1"/>
            <rFont val="Calibri"/>
            <family val="2"/>
            <scheme val="minor"/>
          </rPr>
          <t>Introduzca un texto con la finalidad de la contratación</t>
        </r>
      </text>
    </comment>
    <comment ref="C593" authorId="2" shapeId="0" xr:uid="{91237E0C-CD78-4274-8FFB-E0AB4D3105D0}">
      <text>
        <r>
          <rPr>
            <sz val="11"/>
            <color theme="1"/>
            <rFont val="Calibri"/>
            <family val="2"/>
            <scheme val="minor"/>
          </rPr>
          <t>Seleccionar un valor del listado</t>
        </r>
      </text>
    </comment>
    <comment ref="D593" authorId="2" shapeId="0" xr:uid="{2301E590-2345-4B5C-B547-BC8B87B9ED2D}">
      <text>
        <r>
          <rPr>
            <sz val="11"/>
            <color theme="1"/>
            <rFont val="Calibri"/>
            <family val="2"/>
            <scheme val="minor"/>
          </rPr>
          <t>Seleccione el tipo de procedimiento</t>
        </r>
      </text>
    </comment>
    <comment ref="E593" authorId="2" shapeId="0" xr:uid="{E6790C3A-5E5B-40E5-8714-EDA69B7A0460}">
      <text>
        <r>
          <rPr>
            <sz val="11"/>
            <color theme="1"/>
            <rFont val="Calibri"/>
            <family val="2"/>
            <scheme val="minor"/>
          </rPr>
          <t>Seleccione un valor de la lista</t>
        </r>
      </text>
    </comment>
    <comment ref="F593" authorId="2" shapeId="0" xr:uid="{ADAF8E33-379A-4E23-A0F0-47BBA55F5705}">
      <text>
        <r>
          <rPr>
            <sz val="11"/>
            <color theme="1"/>
            <rFont val="Calibri"/>
            <family val="2"/>
            <scheme val="minor"/>
          </rPr>
          <t>Introduzca el código SNIP</t>
        </r>
      </text>
    </comment>
    <comment ref="C594" authorId="2" shapeId="0" xr:uid="{8B8AD5F0-6CEA-4BDA-8A7F-BB1AA490CD78}">
      <text>
        <r>
          <rPr>
            <sz val="11"/>
            <color theme="1"/>
            <rFont val="Calibri"/>
            <family val="2"/>
            <scheme val="minor"/>
          </rPr>
          <t>Introduzca la fecha de inicio del proceso, en formato dd-mm-aaaa</t>
        </r>
      </text>
    </comment>
    <comment ref="F594" authorId="2" shapeId="0" xr:uid="{3BD0E745-4BB6-44F5-8FC1-C456AE6E94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5" authorId="2" shapeId="0" xr:uid="{BBD55518-A7D5-408F-87F1-E3A8320537C6}">
      <text/>
    </comment>
    <comment ref="C596" authorId="2" shapeId="0" xr:uid="{910899F5-DAE1-493D-B36D-5EB323C67533}">
      <text>
        <r>
          <rPr>
            <sz val="11"/>
            <color theme="1"/>
            <rFont val="Calibri"/>
            <family val="2"/>
            <scheme val="minor"/>
          </rPr>
          <t>Introduzca la fecha prevista de adjudicación, en formato dd-mm-aaaa</t>
        </r>
      </text>
    </comment>
    <comment ref="F596" authorId="2" shapeId="0" xr:uid="{2F32E608-ABDB-4CF2-B81F-61D688D70401}">
      <text/>
    </comment>
    <comment ref="F597" authorId="2" shapeId="0" xr:uid="{71505FFE-2919-4C77-A84E-976580C41B46}">
      <text/>
    </comment>
    <comment ref="A599" authorId="2" shapeId="0" xr:uid="{D0E2F677-1B4C-4A93-8F74-5FAFEF553C96}">
      <text>
        <r>
          <rPr>
            <sz val="11"/>
            <color theme="1"/>
            <rFont val="Calibri"/>
            <family val="2"/>
            <scheme val="minor"/>
          </rPr>
          <t>Introduzca un codigo UNSPSC</t>
        </r>
      </text>
    </comment>
    <comment ref="B599" authorId="2" shapeId="0" xr:uid="{7D5AD4C5-C12D-4A92-B778-86DF9274D4C9}">
      <text>
        <r>
          <rPr>
            <sz val="11"/>
            <color theme="1"/>
            <rFont val="Calibri"/>
            <family val="2"/>
            <scheme val="minor"/>
          </rPr>
          <t>Descripción calculada automáticamente a partir de código del artículo</t>
        </r>
      </text>
    </comment>
    <comment ref="C599" authorId="2" shapeId="0" xr:uid="{D870763E-0D7E-49E7-9E85-F20C9945806D}">
      <text>
        <r>
          <rPr>
            <sz val="11"/>
            <color theme="1"/>
            <rFont val="Calibri"/>
            <family val="2"/>
            <scheme val="minor"/>
          </rPr>
          <t>Seleccione un valor de la lista</t>
        </r>
      </text>
    </comment>
    <comment ref="D599" authorId="2" shapeId="0" xr:uid="{EC4DE39F-E79A-4D44-9696-47AFE8D98E86}">
      <text>
        <r>
          <rPr>
            <sz val="11"/>
            <color theme="1"/>
            <rFont val="Calibri"/>
            <family val="2"/>
            <scheme val="minor"/>
          </rPr>
          <t>Introduzca un número con dos decimales como máximo. Debe ser igual o mayor a la "Cantidad Real Consumida"</t>
        </r>
      </text>
    </comment>
    <comment ref="E599" authorId="2" shapeId="0" xr:uid="{AB430ED4-18AB-4DA5-A071-A648BB8BE1FA}">
      <text>
        <r>
          <rPr>
            <sz val="11"/>
            <color theme="1"/>
            <rFont val="Calibri"/>
            <family val="2"/>
            <scheme val="minor"/>
          </rPr>
          <t>Introduzca un número con dos decimales como máximo</t>
        </r>
      </text>
    </comment>
    <comment ref="F599" authorId="2" shapeId="0" xr:uid="{03EB762E-F24E-4A06-B43F-4368EB8E8AA8}">
      <text>
        <r>
          <rPr>
            <sz val="11"/>
            <color theme="1"/>
            <rFont val="Calibri"/>
            <family val="2"/>
            <scheme val="minor"/>
          </rPr>
          <t>Monto calculado automáticamente por el sistema</t>
        </r>
      </text>
    </comment>
    <comment ref="A605" authorId="2" shapeId="0" xr:uid="{69F64272-F424-484D-8654-18AA5C749731}">
      <text>
        <r>
          <rPr>
            <sz val="11"/>
            <color theme="1"/>
            <rFont val="Calibri"/>
            <family val="2"/>
            <scheme val="minor"/>
          </rPr>
          <t>Introducir un texto con el nombre o referencia de la contratación</t>
        </r>
      </text>
    </comment>
    <comment ref="B605" authorId="2" shapeId="0" xr:uid="{A0C457EB-A928-4897-99B1-9E1C9EE73D38}">
      <text>
        <r>
          <rPr>
            <sz val="11"/>
            <color theme="1"/>
            <rFont val="Calibri"/>
            <family val="2"/>
            <scheme val="minor"/>
          </rPr>
          <t>Introduzca un texto con la finalidad de la contratación</t>
        </r>
      </text>
    </comment>
    <comment ref="C605" authorId="2" shapeId="0" xr:uid="{C45F2888-3186-4D3F-93A0-0CABC0D644C4}">
      <text>
        <r>
          <rPr>
            <sz val="11"/>
            <color theme="1"/>
            <rFont val="Calibri"/>
            <family val="2"/>
            <scheme val="minor"/>
          </rPr>
          <t>Seleccionar un valor del listado</t>
        </r>
      </text>
    </comment>
    <comment ref="D605" authorId="2" shapeId="0" xr:uid="{A5BD80DB-8FFF-41B4-94A1-A1C1DA0A7DC9}">
      <text>
        <r>
          <rPr>
            <sz val="11"/>
            <color theme="1"/>
            <rFont val="Calibri"/>
            <family val="2"/>
            <scheme val="minor"/>
          </rPr>
          <t>Seleccione el tipo de procedimiento</t>
        </r>
      </text>
    </comment>
    <comment ref="E605" authorId="2" shapeId="0" xr:uid="{9DDA6AF1-D480-444B-A66F-7160F03F4A32}">
      <text>
        <r>
          <rPr>
            <sz val="11"/>
            <color theme="1"/>
            <rFont val="Calibri"/>
            <family val="2"/>
            <scheme val="minor"/>
          </rPr>
          <t>Seleccione un valor de la lista</t>
        </r>
      </text>
    </comment>
    <comment ref="F605" authorId="2" shapeId="0" xr:uid="{396B6A50-DB11-475C-BE5D-7C5D5ECC41FB}">
      <text>
        <r>
          <rPr>
            <sz val="11"/>
            <color theme="1"/>
            <rFont val="Calibri"/>
            <family val="2"/>
            <scheme val="minor"/>
          </rPr>
          <t>Introduzca el código SNIP</t>
        </r>
      </text>
    </comment>
    <comment ref="C606" authorId="2" shapeId="0" xr:uid="{BFFCEE34-3433-4E6B-A82F-337211B3E21D}">
      <text>
        <r>
          <rPr>
            <sz val="11"/>
            <color theme="1"/>
            <rFont val="Calibri"/>
            <family val="2"/>
            <scheme val="minor"/>
          </rPr>
          <t>Introduzca la fecha de inicio del proceso, en formato dd-mm-aaaa</t>
        </r>
      </text>
    </comment>
    <comment ref="F606" authorId="2" shapeId="0" xr:uid="{9152B68A-DC90-44A6-9F62-CA49996BD8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2" shapeId="0" xr:uid="{81235DCA-0C2A-4574-BE49-4CCD0BCE0A2A}">
      <text/>
    </comment>
    <comment ref="C608" authorId="2" shapeId="0" xr:uid="{52B14514-621D-4D45-91AB-76957EA83B08}">
      <text>
        <r>
          <rPr>
            <sz val="11"/>
            <color theme="1"/>
            <rFont val="Calibri"/>
            <family val="2"/>
            <scheme val="minor"/>
          </rPr>
          <t>Introduzca la fecha prevista de adjudicación, en formato dd-mm-aaaa</t>
        </r>
      </text>
    </comment>
    <comment ref="F608" authorId="2" shapeId="0" xr:uid="{78A1A643-D9DA-4055-928A-3F857A46E537}">
      <text/>
    </comment>
    <comment ref="F609" authorId="2" shapeId="0" xr:uid="{B1EC0344-1871-4F35-B5B5-E93EB3E57263}">
      <text/>
    </comment>
    <comment ref="A611" authorId="2" shapeId="0" xr:uid="{534E1157-5F54-4E72-96F3-C824466B979E}">
      <text>
        <r>
          <rPr>
            <sz val="11"/>
            <color theme="1"/>
            <rFont val="Calibri"/>
            <family val="2"/>
            <scheme val="minor"/>
          </rPr>
          <t>Introduzca un codigo UNSPSC</t>
        </r>
      </text>
    </comment>
    <comment ref="B611" authorId="2" shapeId="0" xr:uid="{07A6D04E-1898-40CC-A678-60BC6DA029BA}">
      <text>
        <r>
          <rPr>
            <sz val="11"/>
            <color theme="1"/>
            <rFont val="Calibri"/>
            <family val="2"/>
            <scheme val="minor"/>
          </rPr>
          <t>Descripción calculada automáticamente a partir de código del artículo</t>
        </r>
      </text>
    </comment>
    <comment ref="C611" authorId="2" shapeId="0" xr:uid="{40A3A3D3-D3FF-4C7E-9D29-050E3158AA9F}">
      <text>
        <r>
          <rPr>
            <sz val="11"/>
            <color theme="1"/>
            <rFont val="Calibri"/>
            <family val="2"/>
            <scheme val="minor"/>
          </rPr>
          <t>Seleccione un valor de la lista</t>
        </r>
      </text>
    </comment>
    <comment ref="D611" authorId="2" shapeId="0" xr:uid="{BA194FDD-BA57-4EDB-BDB1-59DA1C494B0C}">
      <text>
        <r>
          <rPr>
            <sz val="11"/>
            <color theme="1"/>
            <rFont val="Calibri"/>
            <family val="2"/>
            <scheme val="minor"/>
          </rPr>
          <t>Introduzca un número con dos decimales como máximo. Debe ser igual o mayor a la "Cantidad Real Consumida"</t>
        </r>
      </text>
    </comment>
    <comment ref="E611" authorId="2" shapeId="0" xr:uid="{F01DD80A-8257-434B-89EF-EDEF770CE8BB}">
      <text>
        <r>
          <rPr>
            <sz val="11"/>
            <color theme="1"/>
            <rFont val="Calibri"/>
            <family val="2"/>
            <scheme val="minor"/>
          </rPr>
          <t>Introduzca un número con dos decimales como máximo</t>
        </r>
      </text>
    </comment>
    <comment ref="F611" authorId="2" shapeId="0" xr:uid="{B7F3D926-2C55-4D26-86C0-DA8565691862}">
      <text>
        <r>
          <rPr>
            <sz val="11"/>
            <color theme="1"/>
            <rFont val="Calibri"/>
            <family val="2"/>
            <scheme val="minor"/>
          </rPr>
          <t>Monto calculado automáticamente por el sistema</t>
        </r>
      </text>
    </comment>
    <comment ref="A617" authorId="2" shapeId="0" xr:uid="{1C6BE979-B0B2-47B1-A5D4-621C58685421}">
      <text>
        <r>
          <rPr>
            <sz val="11"/>
            <color theme="1"/>
            <rFont val="Calibri"/>
            <family val="2"/>
            <scheme val="minor"/>
          </rPr>
          <t>Introducir un texto con el nombre o referencia de la contratación</t>
        </r>
      </text>
    </comment>
    <comment ref="B617" authorId="2" shapeId="0" xr:uid="{3452FB9E-36E8-4FEF-89FA-7A511FFADC4B}">
      <text>
        <r>
          <rPr>
            <sz val="11"/>
            <color theme="1"/>
            <rFont val="Calibri"/>
            <family val="2"/>
            <scheme val="minor"/>
          </rPr>
          <t>Introduzca un texto con la finalidad de la contratación</t>
        </r>
      </text>
    </comment>
    <comment ref="C617" authorId="2" shapeId="0" xr:uid="{BCF7E13F-F7E3-49B5-B2BD-00014E4725BB}">
      <text>
        <r>
          <rPr>
            <sz val="11"/>
            <color theme="1"/>
            <rFont val="Calibri"/>
            <family val="2"/>
            <scheme val="minor"/>
          </rPr>
          <t>Seleccionar un valor del listado</t>
        </r>
      </text>
    </comment>
    <comment ref="D617" authorId="2" shapeId="0" xr:uid="{9D81F7A9-1556-4A4C-9FA7-65C9C324CECD}">
      <text>
        <r>
          <rPr>
            <sz val="11"/>
            <color theme="1"/>
            <rFont val="Calibri"/>
            <family val="2"/>
            <scheme val="minor"/>
          </rPr>
          <t>Seleccione el tipo de procedimiento</t>
        </r>
      </text>
    </comment>
    <comment ref="E617" authorId="2" shapeId="0" xr:uid="{4D48FE24-51FE-47E8-8D45-0BE146BBCB2B}">
      <text>
        <r>
          <rPr>
            <sz val="11"/>
            <color theme="1"/>
            <rFont val="Calibri"/>
            <family val="2"/>
            <scheme val="minor"/>
          </rPr>
          <t>Seleccione un valor de la lista</t>
        </r>
      </text>
    </comment>
    <comment ref="F617" authorId="2" shapeId="0" xr:uid="{9ED01C35-1A53-4402-B5C7-50DEACD1ADC7}">
      <text>
        <r>
          <rPr>
            <sz val="11"/>
            <color theme="1"/>
            <rFont val="Calibri"/>
            <family val="2"/>
            <scheme val="minor"/>
          </rPr>
          <t>Introduzca el código SNIP</t>
        </r>
      </text>
    </comment>
    <comment ref="C618" authorId="2" shapeId="0" xr:uid="{1DF989D2-9EB8-40E9-80F9-A1D3B6E0583E}">
      <text>
        <r>
          <rPr>
            <sz val="11"/>
            <color theme="1"/>
            <rFont val="Calibri"/>
            <family val="2"/>
            <scheme val="minor"/>
          </rPr>
          <t>Introduzca la fecha de inicio del proceso, en formato dd-mm-aaaa</t>
        </r>
      </text>
    </comment>
    <comment ref="F618" authorId="2" shapeId="0" xr:uid="{C47E9F62-DD70-4F4A-943C-4E24906CF4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2" shapeId="0" xr:uid="{9EFE8B8A-E829-4D41-8DFD-579D83C2E4ED}">
      <text/>
    </comment>
    <comment ref="C620" authorId="2" shapeId="0" xr:uid="{68FE3588-0796-4E63-9916-2F9D7EE5F8B1}">
      <text>
        <r>
          <rPr>
            <sz val="11"/>
            <color theme="1"/>
            <rFont val="Calibri"/>
            <family val="2"/>
            <scheme val="minor"/>
          </rPr>
          <t>Introduzca la fecha prevista de adjudicación, en formato dd-mm-aaaa</t>
        </r>
      </text>
    </comment>
    <comment ref="F620" authorId="2" shapeId="0" xr:uid="{2A192FCD-E53F-4731-9FCB-340A55D65328}">
      <text/>
    </comment>
    <comment ref="F621" authorId="2" shapeId="0" xr:uid="{1D92C540-5C27-40B3-B706-E4F24DFC4B3D}">
      <text/>
    </comment>
    <comment ref="A623" authorId="2" shapeId="0" xr:uid="{8C822CEF-06BA-4B02-8FF1-648B6CFD0BAF}">
      <text>
        <r>
          <rPr>
            <sz val="11"/>
            <color theme="1"/>
            <rFont val="Calibri"/>
            <family val="2"/>
            <scheme val="minor"/>
          </rPr>
          <t>Introduzca un codigo UNSPSC</t>
        </r>
      </text>
    </comment>
    <comment ref="B623" authorId="2" shapeId="0" xr:uid="{1E1E9AAB-4DFA-4352-8BCB-8335A0FA4786}">
      <text>
        <r>
          <rPr>
            <sz val="11"/>
            <color theme="1"/>
            <rFont val="Calibri"/>
            <family val="2"/>
            <scheme val="minor"/>
          </rPr>
          <t>Descripción calculada automáticamente a partir de código del artículo</t>
        </r>
      </text>
    </comment>
    <comment ref="C623" authorId="2" shapeId="0" xr:uid="{F0849548-A141-4EA2-8AD4-369B0C06B1CF}">
      <text>
        <r>
          <rPr>
            <sz val="11"/>
            <color theme="1"/>
            <rFont val="Calibri"/>
            <family val="2"/>
            <scheme val="minor"/>
          </rPr>
          <t>Seleccione un valor de la lista</t>
        </r>
      </text>
    </comment>
    <comment ref="D623" authorId="2" shapeId="0" xr:uid="{92BBA672-E1F0-4B0D-8C14-B36D1E4CF9D9}">
      <text>
        <r>
          <rPr>
            <sz val="11"/>
            <color theme="1"/>
            <rFont val="Calibri"/>
            <family val="2"/>
            <scheme val="minor"/>
          </rPr>
          <t>Introduzca un número con dos decimales como máximo. Debe ser igual o mayor a la "Cantidad Real Consumida"</t>
        </r>
      </text>
    </comment>
    <comment ref="E623" authorId="2" shapeId="0" xr:uid="{F37DCEDE-CBD5-4241-AFA3-28D0CA1CD2B5}">
      <text>
        <r>
          <rPr>
            <sz val="11"/>
            <color theme="1"/>
            <rFont val="Calibri"/>
            <family val="2"/>
            <scheme val="minor"/>
          </rPr>
          <t>Introduzca un número con dos decimales como máximo</t>
        </r>
      </text>
    </comment>
    <comment ref="F623" authorId="2" shapeId="0" xr:uid="{26DB8D2A-42C5-42EF-BD8E-F7863DC697A9}">
      <text>
        <r>
          <rPr>
            <sz val="11"/>
            <color theme="1"/>
            <rFont val="Calibri"/>
            <family val="2"/>
            <scheme val="minor"/>
          </rPr>
          <t>Monto calculado automáticamente por el sistema</t>
        </r>
      </text>
    </comment>
    <comment ref="A629" authorId="2" shapeId="0" xr:uid="{C9E5DB0B-6648-4139-A69A-D569D5A75244}">
      <text>
        <r>
          <rPr>
            <sz val="11"/>
            <color theme="1"/>
            <rFont val="Calibri"/>
            <family val="2"/>
            <scheme val="minor"/>
          </rPr>
          <t>Introducir un texto con el nombre o referencia de la contratación</t>
        </r>
      </text>
    </comment>
    <comment ref="B629" authorId="2" shapeId="0" xr:uid="{EF202C64-92EF-4BA6-A94F-3D616F072C3C}">
      <text>
        <r>
          <rPr>
            <sz val="11"/>
            <color theme="1"/>
            <rFont val="Calibri"/>
            <family val="2"/>
            <scheme val="minor"/>
          </rPr>
          <t>Introduzca un texto con la finalidad de la contratación</t>
        </r>
      </text>
    </comment>
    <comment ref="C629" authorId="2" shapeId="0" xr:uid="{06E558F4-B007-4597-A1EE-8544D621E6EC}">
      <text>
        <r>
          <rPr>
            <sz val="11"/>
            <color theme="1"/>
            <rFont val="Calibri"/>
            <family val="2"/>
            <scheme val="minor"/>
          </rPr>
          <t>Seleccionar un valor del listado</t>
        </r>
      </text>
    </comment>
    <comment ref="D629" authorId="2" shapeId="0" xr:uid="{E6BCA944-E929-4DD1-B010-7D24F7C6B557}">
      <text>
        <r>
          <rPr>
            <sz val="11"/>
            <color theme="1"/>
            <rFont val="Calibri"/>
            <family val="2"/>
            <scheme val="minor"/>
          </rPr>
          <t>Seleccione el tipo de procedimiento</t>
        </r>
      </text>
    </comment>
    <comment ref="E629" authorId="2" shapeId="0" xr:uid="{28AD49F8-0ED7-4B08-98A5-6A7267FD6690}">
      <text>
        <r>
          <rPr>
            <sz val="11"/>
            <color theme="1"/>
            <rFont val="Calibri"/>
            <family val="2"/>
            <scheme val="minor"/>
          </rPr>
          <t>Seleccione un valor de la lista</t>
        </r>
      </text>
    </comment>
    <comment ref="F629" authorId="2" shapeId="0" xr:uid="{96F6FF6E-EE90-426D-9E57-F552635BB920}">
      <text>
        <r>
          <rPr>
            <sz val="11"/>
            <color theme="1"/>
            <rFont val="Calibri"/>
            <family val="2"/>
            <scheme val="minor"/>
          </rPr>
          <t>Introduzca el código SNIP</t>
        </r>
      </text>
    </comment>
    <comment ref="C630" authorId="2" shapeId="0" xr:uid="{43486C10-E619-4E1F-A56F-6EC561EA769D}">
      <text>
        <r>
          <rPr>
            <sz val="11"/>
            <color theme="1"/>
            <rFont val="Calibri"/>
            <family val="2"/>
            <scheme val="minor"/>
          </rPr>
          <t>Introduzca la fecha de inicio del proceso, en formato dd-mm-aaaa</t>
        </r>
      </text>
    </comment>
    <comment ref="F630" authorId="2" shapeId="0" xr:uid="{56E0A0E8-6D3D-48A6-88C0-EF2263FF4D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2" shapeId="0" xr:uid="{F3C3D157-05FF-41CA-9B53-270B110E13CF}">
      <text/>
    </comment>
    <comment ref="C632" authorId="2" shapeId="0" xr:uid="{35C4235A-503F-4660-8890-8F14D51CD3CC}">
      <text>
        <r>
          <rPr>
            <sz val="11"/>
            <color theme="1"/>
            <rFont val="Calibri"/>
            <family val="2"/>
            <scheme val="minor"/>
          </rPr>
          <t>Introduzca la fecha prevista de adjudicación, en formato dd-mm-aaaa</t>
        </r>
      </text>
    </comment>
    <comment ref="F632" authorId="2" shapeId="0" xr:uid="{0F960E1D-EA3A-49C3-9632-1F8C5A474F85}">
      <text/>
    </comment>
    <comment ref="F633" authorId="2" shapeId="0" xr:uid="{309DB62E-DB73-4D06-8613-95D5130A61FA}">
      <text/>
    </comment>
    <comment ref="A635" authorId="2" shapeId="0" xr:uid="{0ADEE0D9-F71B-41AA-8762-E1E43C357895}">
      <text>
        <r>
          <rPr>
            <sz val="11"/>
            <color theme="1"/>
            <rFont val="Calibri"/>
            <family val="2"/>
            <scheme val="minor"/>
          </rPr>
          <t>Introduzca un codigo UNSPSC</t>
        </r>
      </text>
    </comment>
    <comment ref="B635" authorId="2" shapeId="0" xr:uid="{1C266944-9BF5-4E12-AB35-5407E770EA4E}">
      <text>
        <r>
          <rPr>
            <sz val="11"/>
            <color theme="1"/>
            <rFont val="Calibri"/>
            <family val="2"/>
            <scheme val="minor"/>
          </rPr>
          <t>Descripción calculada automáticamente a partir de código del artículo</t>
        </r>
      </text>
    </comment>
    <comment ref="C635" authorId="2" shapeId="0" xr:uid="{4705AE5B-D9C7-4F52-B728-8684E685AFC1}">
      <text>
        <r>
          <rPr>
            <sz val="11"/>
            <color theme="1"/>
            <rFont val="Calibri"/>
            <family val="2"/>
            <scheme val="minor"/>
          </rPr>
          <t>Seleccione un valor de la lista</t>
        </r>
      </text>
    </comment>
    <comment ref="D635" authorId="2" shapeId="0" xr:uid="{07416E05-DC60-4661-B750-3275241ED6A7}">
      <text>
        <r>
          <rPr>
            <sz val="11"/>
            <color theme="1"/>
            <rFont val="Calibri"/>
            <family val="2"/>
            <scheme val="minor"/>
          </rPr>
          <t>Introduzca un número con dos decimales como máximo. Debe ser igual o mayor a la "Cantidad Real Consumida"</t>
        </r>
      </text>
    </comment>
    <comment ref="E635" authorId="2" shapeId="0" xr:uid="{99A82588-B43F-43B5-B1C2-6B425F9AB9B1}">
      <text>
        <r>
          <rPr>
            <sz val="11"/>
            <color theme="1"/>
            <rFont val="Calibri"/>
            <family val="2"/>
            <scheme val="minor"/>
          </rPr>
          <t>Introduzca un número con dos decimales como máximo</t>
        </r>
      </text>
    </comment>
    <comment ref="F635" authorId="2" shapeId="0" xr:uid="{968F8289-723B-4A47-9007-29E9459EB266}">
      <text>
        <r>
          <rPr>
            <sz val="11"/>
            <color theme="1"/>
            <rFont val="Calibri"/>
            <family val="2"/>
            <scheme val="minor"/>
          </rPr>
          <t>Monto calculado automáticamente por el sistema</t>
        </r>
      </text>
    </comment>
    <comment ref="A640" authorId="2" shapeId="0" xr:uid="{E2E0438C-0C76-4A68-9167-64C3FB0A45BA}">
      <text>
        <r>
          <rPr>
            <sz val="11"/>
            <color theme="1"/>
            <rFont val="Calibri"/>
            <family val="2"/>
            <scheme val="minor"/>
          </rPr>
          <t>Introducir un texto con el nombre o referencia de la contratación</t>
        </r>
      </text>
    </comment>
    <comment ref="B640" authorId="2" shapeId="0" xr:uid="{63A242E2-7C2F-486F-AE28-2BFA42CEDD98}">
      <text>
        <r>
          <rPr>
            <sz val="11"/>
            <color theme="1"/>
            <rFont val="Calibri"/>
            <family val="2"/>
            <scheme val="minor"/>
          </rPr>
          <t>Introduzca un texto con la finalidad de la contratación</t>
        </r>
      </text>
    </comment>
    <comment ref="C640" authorId="2" shapeId="0" xr:uid="{5F326B40-3CA8-46C5-9FBA-5E7C023ED7E8}">
      <text>
        <r>
          <rPr>
            <sz val="11"/>
            <color theme="1"/>
            <rFont val="Calibri"/>
            <family val="2"/>
            <scheme val="minor"/>
          </rPr>
          <t>Seleccionar un valor del listado</t>
        </r>
      </text>
    </comment>
    <comment ref="D640" authorId="2" shapeId="0" xr:uid="{161B8691-F9DD-450A-97DA-EFBFB71B892D}">
      <text>
        <r>
          <rPr>
            <sz val="11"/>
            <color theme="1"/>
            <rFont val="Calibri"/>
            <family val="2"/>
            <scheme val="minor"/>
          </rPr>
          <t>Seleccione el tipo de procedimiento</t>
        </r>
      </text>
    </comment>
    <comment ref="E640" authorId="2" shapeId="0" xr:uid="{CA74D139-32BB-4360-B9C3-93FAE49AC7D6}">
      <text>
        <r>
          <rPr>
            <sz val="11"/>
            <color theme="1"/>
            <rFont val="Calibri"/>
            <family val="2"/>
            <scheme val="minor"/>
          </rPr>
          <t>Seleccione un valor de la lista</t>
        </r>
      </text>
    </comment>
    <comment ref="F640" authorId="2" shapeId="0" xr:uid="{79A74E4A-60D4-4E15-B016-A2609B623ED7}">
      <text>
        <r>
          <rPr>
            <sz val="11"/>
            <color theme="1"/>
            <rFont val="Calibri"/>
            <family val="2"/>
            <scheme val="minor"/>
          </rPr>
          <t>Introduzca el código SNIP</t>
        </r>
      </text>
    </comment>
    <comment ref="C641" authorId="2" shapeId="0" xr:uid="{D648D6E7-8B31-41D0-A0C1-5AA8AA000D9F}">
      <text>
        <r>
          <rPr>
            <sz val="11"/>
            <color theme="1"/>
            <rFont val="Calibri"/>
            <family val="2"/>
            <scheme val="minor"/>
          </rPr>
          <t>Introduzca la fecha de inicio del proceso, en formato dd-mm-aaaa</t>
        </r>
      </text>
    </comment>
    <comment ref="F641" authorId="2" shapeId="0" xr:uid="{6A109F87-DCE8-4D47-8ABE-77997324FB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2" shapeId="0" xr:uid="{5DCD0DCC-6BE1-4FB8-A597-A905B7B3F85D}">
      <text/>
    </comment>
    <comment ref="C643" authorId="2" shapeId="0" xr:uid="{58CD7C0F-F5ED-47D9-92EF-490BF67A9D1C}">
      <text>
        <r>
          <rPr>
            <sz val="11"/>
            <color theme="1"/>
            <rFont val="Calibri"/>
            <family val="2"/>
            <scheme val="minor"/>
          </rPr>
          <t>Introduzca la fecha prevista de adjudicación, en formato dd-mm-aaaa</t>
        </r>
      </text>
    </comment>
    <comment ref="F643" authorId="2" shapeId="0" xr:uid="{679253E9-D2D8-47E4-A077-BA55DAC609A6}">
      <text/>
    </comment>
    <comment ref="F644" authorId="2" shapeId="0" xr:uid="{FC4C1470-3519-4313-B749-747767427D70}">
      <text/>
    </comment>
    <comment ref="A646" authorId="2" shapeId="0" xr:uid="{43B26275-43FD-4D00-9CD2-F9E10AC6E860}">
      <text>
        <r>
          <rPr>
            <sz val="11"/>
            <color theme="1"/>
            <rFont val="Calibri"/>
            <family val="2"/>
            <scheme val="minor"/>
          </rPr>
          <t>Introduzca un codigo UNSPSC</t>
        </r>
      </text>
    </comment>
    <comment ref="B646" authorId="2" shapeId="0" xr:uid="{FBBF80B3-3F80-4A3D-808A-39F01E8AE1B0}">
      <text>
        <r>
          <rPr>
            <sz val="11"/>
            <color theme="1"/>
            <rFont val="Calibri"/>
            <family val="2"/>
            <scheme val="minor"/>
          </rPr>
          <t>Descripción calculada automáticamente a partir de código del artículo</t>
        </r>
      </text>
    </comment>
    <comment ref="C646" authorId="2" shapeId="0" xr:uid="{2DEAEB7B-4FC8-44D1-943B-5AB07563F931}">
      <text>
        <r>
          <rPr>
            <sz val="11"/>
            <color theme="1"/>
            <rFont val="Calibri"/>
            <family val="2"/>
            <scheme val="minor"/>
          </rPr>
          <t>Seleccione un valor de la lista</t>
        </r>
      </text>
    </comment>
    <comment ref="D646" authorId="2" shapeId="0" xr:uid="{D00BB57D-2D4B-41FA-BD19-2E5FA3FC402D}">
      <text>
        <r>
          <rPr>
            <sz val="11"/>
            <color theme="1"/>
            <rFont val="Calibri"/>
            <family val="2"/>
            <scheme val="minor"/>
          </rPr>
          <t>Introduzca un número con dos decimales como máximo. Debe ser igual o mayor a la "Cantidad Real Consumida"</t>
        </r>
      </text>
    </comment>
    <comment ref="E646" authorId="2" shapeId="0" xr:uid="{341A7FB6-ABA9-4077-AA03-BB6220DCFD30}">
      <text>
        <r>
          <rPr>
            <sz val="11"/>
            <color theme="1"/>
            <rFont val="Calibri"/>
            <family val="2"/>
            <scheme val="minor"/>
          </rPr>
          <t>Introduzca un número con dos decimales como máximo</t>
        </r>
      </text>
    </comment>
    <comment ref="F646" authorId="2" shapeId="0" xr:uid="{B2CCF621-A64A-44A8-8800-599CE2D479A7}">
      <text>
        <r>
          <rPr>
            <sz val="11"/>
            <color theme="1"/>
            <rFont val="Calibri"/>
            <family val="2"/>
            <scheme val="minor"/>
          </rPr>
          <t>Monto calculado automáticamente por el sistema</t>
        </r>
      </text>
    </comment>
    <comment ref="A651" authorId="2" shapeId="0" xr:uid="{C80F6F2A-5AD2-4109-962F-D5B9D0A9DC30}">
      <text>
        <r>
          <rPr>
            <sz val="11"/>
            <color theme="1"/>
            <rFont val="Calibri"/>
            <family val="2"/>
            <scheme val="minor"/>
          </rPr>
          <t>Introducir un texto con el nombre o referencia de la contratación</t>
        </r>
      </text>
    </comment>
    <comment ref="B651" authorId="2" shapeId="0" xr:uid="{E8E6F85E-A66C-4D58-9FF5-726F7EE4671B}">
      <text>
        <r>
          <rPr>
            <sz val="11"/>
            <color theme="1"/>
            <rFont val="Calibri"/>
            <family val="2"/>
            <scheme val="minor"/>
          </rPr>
          <t>Introduzca un texto con la finalidad de la contratación</t>
        </r>
      </text>
    </comment>
    <comment ref="C651" authorId="2" shapeId="0" xr:uid="{50EB75C9-8BF2-4113-9A76-DAA64987F057}">
      <text>
        <r>
          <rPr>
            <sz val="11"/>
            <color theme="1"/>
            <rFont val="Calibri"/>
            <family val="2"/>
            <scheme val="minor"/>
          </rPr>
          <t>Seleccionar un valor del listado</t>
        </r>
      </text>
    </comment>
    <comment ref="D651" authorId="2" shapeId="0" xr:uid="{CFD842EC-F280-4D2A-AD40-00817AD39220}">
      <text>
        <r>
          <rPr>
            <sz val="11"/>
            <color theme="1"/>
            <rFont val="Calibri"/>
            <family val="2"/>
            <scheme val="minor"/>
          </rPr>
          <t>Seleccione el tipo de procedimiento</t>
        </r>
      </text>
    </comment>
    <comment ref="E651" authorId="2" shapeId="0" xr:uid="{245C3288-AC02-4132-93A7-DE57F1A78D6B}">
      <text>
        <r>
          <rPr>
            <sz val="11"/>
            <color theme="1"/>
            <rFont val="Calibri"/>
            <family val="2"/>
            <scheme val="minor"/>
          </rPr>
          <t>Seleccione un valor de la lista</t>
        </r>
      </text>
    </comment>
    <comment ref="F651" authorId="2" shapeId="0" xr:uid="{0C50B3FC-B800-4B6C-968D-F3868A6F07D5}">
      <text>
        <r>
          <rPr>
            <sz val="11"/>
            <color theme="1"/>
            <rFont val="Calibri"/>
            <family val="2"/>
            <scheme val="minor"/>
          </rPr>
          <t>Introduzca el código SNIP</t>
        </r>
      </text>
    </comment>
    <comment ref="C652" authorId="2" shapeId="0" xr:uid="{42352E96-0614-4D23-A560-48567B83775C}">
      <text>
        <r>
          <rPr>
            <sz val="11"/>
            <color theme="1"/>
            <rFont val="Calibri"/>
            <family val="2"/>
            <scheme val="minor"/>
          </rPr>
          <t>Introduzca la fecha de inicio del proceso, en formato dd-mm-aaaa</t>
        </r>
      </text>
    </comment>
    <comment ref="F652" authorId="2" shapeId="0" xr:uid="{41487140-D6AF-4A40-9DB2-5177C2BDA1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2" shapeId="0" xr:uid="{8F0BDDAD-FC76-4EA8-BFBE-9DFBCBA3C0D4}">
      <text/>
    </comment>
    <comment ref="C654" authorId="2" shapeId="0" xr:uid="{301AC87E-82C0-4516-B71B-026A3B62DEEE}">
      <text>
        <r>
          <rPr>
            <sz val="11"/>
            <color theme="1"/>
            <rFont val="Calibri"/>
            <family val="2"/>
            <scheme val="minor"/>
          </rPr>
          <t>Introduzca la fecha prevista de adjudicación, en formato dd-mm-aaaa</t>
        </r>
      </text>
    </comment>
    <comment ref="F654" authorId="2" shapeId="0" xr:uid="{BFDF2054-4234-4D74-816C-20FDA4EC4C82}">
      <text/>
    </comment>
    <comment ref="F655" authorId="2" shapeId="0" xr:uid="{3CC2551F-D4A0-4366-B90D-8B0B08F7FAF4}">
      <text/>
    </comment>
    <comment ref="A657" authorId="2" shapeId="0" xr:uid="{5D0D68E7-3689-4360-9B34-61FFB60D3758}">
      <text>
        <r>
          <rPr>
            <sz val="11"/>
            <color theme="1"/>
            <rFont val="Calibri"/>
            <family val="2"/>
            <scheme val="minor"/>
          </rPr>
          <t>Introduzca un codigo UNSPSC</t>
        </r>
      </text>
    </comment>
    <comment ref="B657" authorId="2" shapeId="0" xr:uid="{DE7907C8-AB91-4EAA-8D8E-0953B81348BC}">
      <text>
        <r>
          <rPr>
            <sz val="11"/>
            <color theme="1"/>
            <rFont val="Calibri"/>
            <family val="2"/>
            <scheme val="minor"/>
          </rPr>
          <t>Descripción calculada automáticamente a partir de código del artículo</t>
        </r>
      </text>
    </comment>
    <comment ref="C657" authorId="2" shapeId="0" xr:uid="{0DA83AAC-4DA4-4C49-AFA4-A06415D75AFD}">
      <text>
        <r>
          <rPr>
            <sz val="11"/>
            <color theme="1"/>
            <rFont val="Calibri"/>
            <family val="2"/>
            <scheme val="minor"/>
          </rPr>
          <t>Seleccione un valor de la lista</t>
        </r>
      </text>
    </comment>
    <comment ref="D657" authorId="2" shapeId="0" xr:uid="{78CA19AE-EBFE-4F6C-86D2-FF8EE94E7F9A}">
      <text>
        <r>
          <rPr>
            <sz val="11"/>
            <color theme="1"/>
            <rFont val="Calibri"/>
            <family val="2"/>
            <scheme val="minor"/>
          </rPr>
          <t>Introduzca un número con dos decimales como máximo. Debe ser igual o mayor a la "Cantidad Real Consumida"</t>
        </r>
      </text>
    </comment>
    <comment ref="E657" authorId="2" shapeId="0" xr:uid="{7B3214CD-C9AB-4362-AE88-14DF8FDCB8AD}">
      <text>
        <r>
          <rPr>
            <sz val="11"/>
            <color theme="1"/>
            <rFont val="Calibri"/>
            <family val="2"/>
            <scheme val="minor"/>
          </rPr>
          <t>Introduzca un número con dos decimales como máximo</t>
        </r>
      </text>
    </comment>
    <comment ref="F657" authorId="2" shapeId="0" xr:uid="{D223B164-9C9C-4121-9316-4C68BE2152FB}">
      <text>
        <r>
          <rPr>
            <sz val="11"/>
            <color theme="1"/>
            <rFont val="Calibri"/>
            <family val="2"/>
            <scheme val="minor"/>
          </rPr>
          <t>Monto calculado automáticamente por el sistema</t>
        </r>
      </text>
    </comment>
    <comment ref="A662" authorId="2" shapeId="0" xr:uid="{461252EE-8095-4085-8BAE-E5D330DF2AD0}">
      <text>
        <r>
          <rPr>
            <sz val="11"/>
            <color theme="1"/>
            <rFont val="Calibri"/>
            <family val="2"/>
            <scheme val="minor"/>
          </rPr>
          <t>Introducir un texto con el nombre o referencia de la contratación</t>
        </r>
      </text>
    </comment>
    <comment ref="B662" authorId="2" shapeId="0" xr:uid="{DA230540-C23F-4A9D-9C60-69476B23226E}">
      <text>
        <r>
          <rPr>
            <sz val="11"/>
            <color theme="1"/>
            <rFont val="Calibri"/>
            <family val="2"/>
            <scheme val="minor"/>
          </rPr>
          <t>Introduzca un texto con la finalidad de la contratación</t>
        </r>
      </text>
    </comment>
    <comment ref="C662" authorId="2" shapeId="0" xr:uid="{66DA06D5-C27A-4AAF-9334-9DB511288035}">
      <text>
        <r>
          <rPr>
            <sz val="11"/>
            <color theme="1"/>
            <rFont val="Calibri"/>
            <family val="2"/>
            <scheme val="minor"/>
          </rPr>
          <t>Seleccionar un valor del listado</t>
        </r>
      </text>
    </comment>
    <comment ref="D662" authorId="2" shapeId="0" xr:uid="{A0AFDFBD-C8FA-4C82-8596-FD2128338349}">
      <text>
        <r>
          <rPr>
            <sz val="11"/>
            <color theme="1"/>
            <rFont val="Calibri"/>
            <family val="2"/>
            <scheme val="minor"/>
          </rPr>
          <t>Seleccione el tipo de procedimiento</t>
        </r>
      </text>
    </comment>
    <comment ref="E662" authorId="2" shapeId="0" xr:uid="{20F7C65E-29B6-4901-A403-CAB9124754B5}">
      <text>
        <r>
          <rPr>
            <sz val="11"/>
            <color theme="1"/>
            <rFont val="Calibri"/>
            <family val="2"/>
            <scheme val="minor"/>
          </rPr>
          <t>Seleccione un valor de la lista</t>
        </r>
      </text>
    </comment>
    <comment ref="F662" authorId="2" shapeId="0" xr:uid="{D6306174-B283-4C75-9D8A-08E027F31088}">
      <text>
        <r>
          <rPr>
            <sz val="11"/>
            <color theme="1"/>
            <rFont val="Calibri"/>
            <family val="2"/>
            <scheme val="minor"/>
          </rPr>
          <t>Introduzca el código SNIP</t>
        </r>
      </text>
    </comment>
    <comment ref="C663" authorId="2" shapeId="0" xr:uid="{2E3EBDAF-5F4A-4139-88C2-F7E6588BFA03}">
      <text>
        <r>
          <rPr>
            <sz val="11"/>
            <color theme="1"/>
            <rFont val="Calibri"/>
            <family val="2"/>
            <scheme val="minor"/>
          </rPr>
          <t>Introduzca la fecha de inicio del proceso, en formato dd-mm-aaaa</t>
        </r>
      </text>
    </comment>
    <comment ref="F663" authorId="2" shapeId="0" xr:uid="{4F680EC6-68C8-401E-B903-B2E994D9C7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2" shapeId="0" xr:uid="{291E7659-52EE-4DC4-AE07-4B2F66A8F628}">
      <text/>
    </comment>
    <comment ref="C665" authorId="2" shapeId="0" xr:uid="{79E7B72C-9EBF-4A95-93CC-1E4350C6342F}">
      <text>
        <r>
          <rPr>
            <sz val="11"/>
            <color theme="1"/>
            <rFont val="Calibri"/>
            <family val="2"/>
            <scheme val="minor"/>
          </rPr>
          <t>Introduzca la fecha prevista de adjudicación, en formato dd-mm-aaaa</t>
        </r>
      </text>
    </comment>
    <comment ref="F665" authorId="2" shapeId="0" xr:uid="{6E601F5A-E374-4FE1-BD44-BA8B1F392D5B}">
      <text/>
    </comment>
    <comment ref="F666" authorId="2" shapeId="0" xr:uid="{316A0ACD-8AD8-4566-9CD1-8CBAF9BF56D4}">
      <text/>
    </comment>
    <comment ref="A668" authorId="2" shapeId="0" xr:uid="{FC47D97E-720C-4AC7-A57F-4CE463389051}">
      <text>
        <r>
          <rPr>
            <sz val="11"/>
            <color theme="1"/>
            <rFont val="Calibri"/>
            <family val="2"/>
            <scheme val="minor"/>
          </rPr>
          <t>Introduzca un codigo UNSPSC</t>
        </r>
      </text>
    </comment>
    <comment ref="B668" authorId="2" shapeId="0" xr:uid="{516BDEC8-18F0-4312-AE03-148BB86C57CC}">
      <text>
        <r>
          <rPr>
            <sz val="11"/>
            <color theme="1"/>
            <rFont val="Calibri"/>
            <family val="2"/>
            <scheme val="minor"/>
          </rPr>
          <t>Descripción calculada automáticamente a partir de código del artículo</t>
        </r>
      </text>
    </comment>
    <comment ref="C668" authorId="2" shapeId="0" xr:uid="{B957D2CD-4A24-4FE9-A75A-B3748445F8BC}">
      <text>
        <r>
          <rPr>
            <sz val="11"/>
            <color theme="1"/>
            <rFont val="Calibri"/>
            <family val="2"/>
            <scheme val="minor"/>
          </rPr>
          <t>Seleccione un valor de la lista</t>
        </r>
      </text>
    </comment>
    <comment ref="D668" authorId="2" shapeId="0" xr:uid="{4BDE3241-7E0C-4BE6-9BC9-28A372CE5050}">
      <text>
        <r>
          <rPr>
            <sz val="11"/>
            <color theme="1"/>
            <rFont val="Calibri"/>
            <family val="2"/>
            <scheme val="minor"/>
          </rPr>
          <t>Introduzca un número con dos decimales como máximo. Debe ser igual o mayor a la "Cantidad Real Consumida"</t>
        </r>
      </text>
    </comment>
    <comment ref="E668" authorId="2" shapeId="0" xr:uid="{E80CBF9E-3B53-418D-BEB4-5C6456E1490C}">
      <text>
        <r>
          <rPr>
            <sz val="11"/>
            <color theme="1"/>
            <rFont val="Calibri"/>
            <family val="2"/>
            <scheme val="minor"/>
          </rPr>
          <t>Introduzca un número con dos decimales como máximo</t>
        </r>
      </text>
    </comment>
    <comment ref="F668" authorId="2" shapeId="0" xr:uid="{A40A49A9-D5FB-4150-889A-8B34F646F515}">
      <text>
        <r>
          <rPr>
            <sz val="11"/>
            <color theme="1"/>
            <rFont val="Calibri"/>
            <family val="2"/>
            <scheme val="minor"/>
          </rPr>
          <t>Monto calculado automáticamente por el sistema</t>
        </r>
      </text>
    </comment>
    <comment ref="A673" authorId="2" shapeId="0" xr:uid="{E27A2EFC-7FAC-4610-B2E8-A6E2CFF912E1}">
      <text>
        <r>
          <rPr>
            <sz val="11"/>
            <color theme="1"/>
            <rFont val="Calibri"/>
            <family val="2"/>
            <scheme val="minor"/>
          </rPr>
          <t>Introducir un texto con el nombre o referencia de la contratación</t>
        </r>
      </text>
    </comment>
    <comment ref="B673" authorId="2" shapeId="0" xr:uid="{149F23BA-8588-41F3-930D-BAA566B1C910}">
      <text>
        <r>
          <rPr>
            <sz val="11"/>
            <color theme="1"/>
            <rFont val="Calibri"/>
            <family val="2"/>
            <scheme val="minor"/>
          </rPr>
          <t>Introduzca un texto con la finalidad de la contratación</t>
        </r>
      </text>
    </comment>
    <comment ref="C673" authorId="2" shapeId="0" xr:uid="{B6CB07A7-8559-4910-AF35-5813D05870DA}">
      <text>
        <r>
          <rPr>
            <sz val="11"/>
            <color theme="1"/>
            <rFont val="Calibri"/>
            <family val="2"/>
            <scheme val="minor"/>
          </rPr>
          <t>Seleccionar un valor del listado</t>
        </r>
      </text>
    </comment>
    <comment ref="D673" authorId="2" shapeId="0" xr:uid="{F7A22B98-C289-459F-AFAA-4403232F1F25}">
      <text>
        <r>
          <rPr>
            <sz val="11"/>
            <color theme="1"/>
            <rFont val="Calibri"/>
            <family val="2"/>
            <scheme val="minor"/>
          </rPr>
          <t>Seleccione el tipo de procedimiento</t>
        </r>
      </text>
    </comment>
    <comment ref="E673" authorId="2" shapeId="0" xr:uid="{83596FE7-93AA-41C3-8532-00985744C098}">
      <text>
        <r>
          <rPr>
            <sz val="11"/>
            <color theme="1"/>
            <rFont val="Calibri"/>
            <family val="2"/>
            <scheme val="minor"/>
          </rPr>
          <t>Seleccione un valor de la lista</t>
        </r>
      </text>
    </comment>
    <comment ref="F673" authorId="2" shapeId="0" xr:uid="{077F8C5A-2A48-4D7E-A8F0-F91338EF33BC}">
      <text>
        <r>
          <rPr>
            <sz val="11"/>
            <color theme="1"/>
            <rFont val="Calibri"/>
            <family val="2"/>
            <scheme val="minor"/>
          </rPr>
          <t>Introduzca el código SNIP</t>
        </r>
      </text>
    </comment>
    <comment ref="C674" authorId="2" shapeId="0" xr:uid="{E700484D-AE49-430C-8E9C-B56EF240B30F}">
      <text>
        <r>
          <rPr>
            <sz val="11"/>
            <color theme="1"/>
            <rFont val="Calibri"/>
            <family val="2"/>
            <scheme val="minor"/>
          </rPr>
          <t>Introduzca la fecha de inicio del proceso, en formato dd-mm-aaaa</t>
        </r>
      </text>
    </comment>
    <comment ref="F674" authorId="2" shapeId="0" xr:uid="{D1050CE3-231C-4871-9DBC-243CAD7198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2" shapeId="0" xr:uid="{A69C1665-2F1D-4DB4-AD77-875F9D9E8151}">
      <text/>
    </comment>
    <comment ref="C676" authorId="2" shapeId="0" xr:uid="{C6D69F96-3E89-47DD-A564-250E374E1B23}">
      <text>
        <r>
          <rPr>
            <sz val="11"/>
            <color theme="1"/>
            <rFont val="Calibri"/>
            <family val="2"/>
            <scheme val="minor"/>
          </rPr>
          <t>Introduzca la fecha prevista de adjudicación, en formato dd-mm-aaaa</t>
        </r>
      </text>
    </comment>
    <comment ref="F676" authorId="2" shapeId="0" xr:uid="{E4677188-6B09-48AB-A45A-8F6756F20B0C}">
      <text/>
    </comment>
    <comment ref="F677" authorId="2" shapeId="0" xr:uid="{6D742547-1754-4DB1-AAA5-B83E65A554E8}">
      <text/>
    </comment>
    <comment ref="A679" authorId="2" shapeId="0" xr:uid="{0C60A9AF-9C2F-475E-A63D-1517DF50904D}">
      <text>
        <r>
          <rPr>
            <sz val="11"/>
            <color theme="1"/>
            <rFont val="Calibri"/>
            <family val="2"/>
            <scheme val="minor"/>
          </rPr>
          <t>Introduzca un codigo UNSPSC</t>
        </r>
      </text>
    </comment>
    <comment ref="B679" authorId="2" shapeId="0" xr:uid="{DC6FD89B-8A0E-42FA-AC43-0519BA158113}">
      <text>
        <r>
          <rPr>
            <sz val="11"/>
            <color theme="1"/>
            <rFont val="Calibri"/>
            <family val="2"/>
            <scheme val="minor"/>
          </rPr>
          <t>Descripción calculada automáticamente a partir de código del artículo</t>
        </r>
      </text>
    </comment>
    <comment ref="C679" authorId="2" shapeId="0" xr:uid="{12F3641A-23C7-4174-A115-96D141303E7E}">
      <text>
        <r>
          <rPr>
            <sz val="11"/>
            <color theme="1"/>
            <rFont val="Calibri"/>
            <family val="2"/>
            <scheme val="minor"/>
          </rPr>
          <t>Seleccione un valor de la lista</t>
        </r>
      </text>
    </comment>
    <comment ref="D679" authorId="2" shapeId="0" xr:uid="{B7661F9A-654B-4258-94A7-41579C329752}">
      <text>
        <r>
          <rPr>
            <sz val="11"/>
            <color theme="1"/>
            <rFont val="Calibri"/>
            <family val="2"/>
            <scheme val="minor"/>
          </rPr>
          <t>Introduzca un número con dos decimales como máximo. Debe ser igual o mayor a la "Cantidad Real Consumida"</t>
        </r>
      </text>
    </comment>
    <comment ref="E679" authorId="2" shapeId="0" xr:uid="{1C1B745B-B762-4336-8BB5-97770EFEE1BA}">
      <text>
        <r>
          <rPr>
            <sz val="11"/>
            <color theme="1"/>
            <rFont val="Calibri"/>
            <family val="2"/>
            <scheme val="minor"/>
          </rPr>
          <t>Introduzca un número con dos decimales como máximo</t>
        </r>
      </text>
    </comment>
    <comment ref="F679" authorId="2" shapeId="0" xr:uid="{FB3F5026-4E19-4928-96B4-C4FD366EB13A}">
      <text>
        <r>
          <rPr>
            <sz val="11"/>
            <color theme="1"/>
            <rFont val="Calibri"/>
            <family val="2"/>
            <scheme val="minor"/>
          </rPr>
          <t>Monto calculado automáticamente por el sistema</t>
        </r>
      </text>
    </comment>
    <comment ref="A685" authorId="2" shapeId="0" xr:uid="{7716176D-C4CB-4D13-BD28-9ACD2A45DFD7}">
      <text>
        <r>
          <rPr>
            <sz val="11"/>
            <color theme="1"/>
            <rFont val="Calibri"/>
            <family val="2"/>
            <scheme val="minor"/>
          </rPr>
          <t>Introducir un texto con el nombre o referencia de la contratación</t>
        </r>
      </text>
    </comment>
    <comment ref="B685" authorId="2" shapeId="0" xr:uid="{C86214F9-2639-4DC8-A07C-B5CCD4E41329}">
      <text>
        <r>
          <rPr>
            <sz val="11"/>
            <color theme="1"/>
            <rFont val="Calibri"/>
            <family val="2"/>
            <scheme val="minor"/>
          </rPr>
          <t>Introduzca un texto con la finalidad de la contratación</t>
        </r>
      </text>
    </comment>
    <comment ref="C685" authorId="2" shapeId="0" xr:uid="{C97914DC-0D6B-4074-A012-88E962CC43ED}">
      <text>
        <r>
          <rPr>
            <sz val="11"/>
            <color theme="1"/>
            <rFont val="Calibri"/>
            <family val="2"/>
            <scheme val="minor"/>
          </rPr>
          <t>Seleccionar un valor del listado</t>
        </r>
      </text>
    </comment>
    <comment ref="D685" authorId="2" shapeId="0" xr:uid="{62298391-F4CB-44A1-822E-39BD210C8087}">
      <text>
        <r>
          <rPr>
            <sz val="11"/>
            <color theme="1"/>
            <rFont val="Calibri"/>
            <family val="2"/>
            <scheme val="minor"/>
          </rPr>
          <t>Seleccione el tipo de procedimiento</t>
        </r>
      </text>
    </comment>
    <comment ref="E685" authorId="2" shapeId="0" xr:uid="{6C2342B9-5FB4-4493-8F1B-770259F5D604}">
      <text>
        <r>
          <rPr>
            <sz val="11"/>
            <color theme="1"/>
            <rFont val="Calibri"/>
            <family val="2"/>
            <scheme val="minor"/>
          </rPr>
          <t>Seleccione un valor de la lista</t>
        </r>
      </text>
    </comment>
    <comment ref="F685" authorId="2" shapeId="0" xr:uid="{2ED5E9CF-F689-4BA8-98E8-1F721B7E0428}">
      <text>
        <r>
          <rPr>
            <sz val="11"/>
            <color theme="1"/>
            <rFont val="Calibri"/>
            <family val="2"/>
            <scheme val="minor"/>
          </rPr>
          <t>Introduzca el código SNIP</t>
        </r>
      </text>
    </comment>
    <comment ref="C686" authorId="2" shapeId="0" xr:uid="{D69912F4-42AA-4BBC-AE44-190F15F40AD3}">
      <text>
        <r>
          <rPr>
            <sz val="11"/>
            <color theme="1"/>
            <rFont val="Calibri"/>
            <family val="2"/>
            <scheme val="minor"/>
          </rPr>
          <t>Introduzca la fecha de inicio del proceso, en formato dd-mm-aaaa</t>
        </r>
      </text>
    </comment>
    <comment ref="F686" authorId="2" shapeId="0" xr:uid="{22E30EFE-22CF-4ACC-BB70-450D7C666C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2" shapeId="0" xr:uid="{98F7F244-69B7-4040-BA51-ECE31F07274F}">
      <text/>
    </comment>
    <comment ref="C688" authorId="2" shapeId="0" xr:uid="{D1EEE9AA-EC32-4651-94F3-532EE01B62D0}">
      <text>
        <r>
          <rPr>
            <sz val="11"/>
            <color theme="1"/>
            <rFont val="Calibri"/>
            <family val="2"/>
            <scheme val="minor"/>
          </rPr>
          <t>Introduzca la fecha prevista de adjudicación, en formato dd-mm-aaaa</t>
        </r>
      </text>
    </comment>
    <comment ref="F688" authorId="2" shapeId="0" xr:uid="{D5F91D04-5953-4181-940E-9138F7E35DB9}">
      <text/>
    </comment>
    <comment ref="F689" authorId="2" shapeId="0" xr:uid="{961E30FB-D098-41BA-B353-D098A1257093}">
      <text/>
    </comment>
    <comment ref="A691" authorId="2" shapeId="0" xr:uid="{E72513EF-35D0-4E70-9251-ABF32A3BAF4A}">
      <text>
        <r>
          <rPr>
            <sz val="11"/>
            <color theme="1"/>
            <rFont val="Calibri"/>
            <family val="2"/>
            <scheme val="minor"/>
          </rPr>
          <t>Introduzca un codigo UNSPSC</t>
        </r>
      </text>
    </comment>
    <comment ref="B691" authorId="2" shapeId="0" xr:uid="{739D9EB8-4671-4ED1-AD46-0F1C11E8D9B4}">
      <text>
        <r>
          <rPr>
            <sz val="11"/>
            <color theme="1"/>
            <rFont val="Calibri"/>
            <family val="2"/>
            <scheme val="minor"/>
          </rPr>
          <t>Descripción calculada automáticamente a partir de código del artículo</t>
        </r>
      </text>
    </comment>
    <comment ref="C691" authorId="2" shapeId="0" xr:uid="{B3A4B7F1-B363-4988-8748-7A30BFCF30D9}">
      <text>
        <r>
          <rPr>
            <sz val="11"/>
            <color theme="1"/>
            <rFont val="Calibri"/>
            <family val="2"/>
            <scheme val="minor"/>
          </rPr>
          <t>Seleccione un valor de la lista</t>
        </r>
      </text>
    </comment>
    <comment ref="D691" authorId="2" shapeId="0" xr:uid="{0BD31D8B-9B77-425A-A2D0-2307EF6C463B}">
      <text>
        <r>
          <rPr>
            <sz val="11"/>
            <color theme="1"/>
            <rFont val="Calibri"/>
            <family val="2"/>
            <scheme val="minor"/>
          </rPr>
          <t>Introduzca un número con dos decimales como máximo. Debe ser igual o mayor a la "Cantidad Real Consumida"</t>
        </r>
      </text>
    </comment>
    <comment ref="E691" authorId="2" shapeId="0" xr:uid="{CB671DC8-2C84-49E9-8780-DB5576321EBF}">
      <text>
        <r>
          <rPr>
            <sz val="11"/>
            <color theme="1"/>
            <rFont val="Calibri"/>
            <family val="2"/>
            <scheme val="minor"/>
          </rPr>
          <t>Introduzca un número con dos decimales como máximo</t>
        </r>
      </text>
    </comment>
    <comment ref="F691" authorId="2" shapeId="0" xr:uid="{BA7479EB-F253-41D8-BF75-5B6968BBF1D5}">
      <text>
        <r>
          <rPr>
            <sz val="11"/>
            <color theme="1"/>
            <rFont val="Calibri"/>
            <family val="2"/>
            <scheme val="minor"/>
          </rPr>
          <t>Monto calculado automáticamente por el sistema</t>
        </r>
      </text>
    </comment>
    <comment ref="A697" authorId="2" shapeId="0" xr:uid="{5C3C44DC-0C1F-4E90-9782-047A91DB5F62}">
      <text>
        <r>
          <rPr>
            <sz val="11"/>
            <color theme="1"/>
            <rFont val="Calibri"/>
            <family val="2"/>
            <scheme val="minor"/>
          </rPr>
          <t>Introducir un texto con el nombre o referencia de la contratación</t>
        </r>
      </text>
    </comment>
    <comment ref="B697" authorId="2" shapeId="0" xr:uid="{76930EDC-3458-49A4-BC81-3D1830612F13}">
      <text>
        <r>
          <rPr>
            <sz val="11"/>
            <color theme="1"/>
            <rFont val="Calibri"/>
            <family val="2"/>
            <scheme val="minor"/>
          </rPr>
          <t>Introduzca un texto con la finalidad de la contratación</t>
        </r>
      </text>
    </comment>
    <comment ref="C697" authorId="2" shapeId="0" xr:uid="{770D2FD0-9248-4AFC-8C49-228D4CE6CF06}">
      <text>
        <r>
          <rPr>
            <sz val="11"/>
            <color theme="1"/>
            <rFont val="Calibri"/>
            <family val="2"/>
            <scheme val="minor"/>
          </rPr>
          <t>Seleccionar un valor del listado</t>
        </r>
      </text>
    </comment>
    <comment ref="D697" authorId="2" shapeId="0" xr:uid="{C8422CCC-C1FF-4703-8E4E-89B55D751377}">
      <text>
        <r>
          <rPr>
            <sz val="11"/>
            <color theme="1"/>
            <rFont val="Calibri"/>
            <family val="2"/>
            <scheme val="minor"/>
          </rPr>
          <t>Seleccione el tipo de procedimiento</t>
        </r>
      </text>
    </comment>
    <comment ref="E697" authorId="2" shapeId="0" xr:uid="{29BB540C-71A5-4B0C-BB0C-809CE3CCF690}">
      <text>
        <r>
          <rPr>
            <sz val="11"/>
            <color theme="1"/>
            <rFont val="Calibri"/>
            <family val="2"/>
            <scheme val="minor"/>
          </rPr>
          <t>Seleccione un valor de la lista</t>
        </r>
      </text>
    </comment>
    <comment ref="F697" authorId="2" shapeId="0" xr:uid="{31FB8073-0841-4672-9524-207079E114B9}">
      <text>
        <r>
          <rPr>
            <sz val="11"/>
            <color theme="1"/>
            <rFont val="Calibri"/>
            <family val="2"/>
            <scheme val="minor"/>
          </rPr>
          <t>Introduzca el código SNIP</t>
        </r>
      </text>
    </comment>
    <comment ref="C698" authorId="2" shapeId="0" xr:uid="{302892BE-FD1F-4F8C-8C83-46771510FB5D}">
      <text>
        <r>
          <rPr>
            <sz val="11"/>
            <color theme="1"/>
            <rFont val="Calibri"/>
            <family val="2"/>
            <scheme val="minor"/>
          </rPr>
          <t>Introduzca la fecha de inicio del proceso, en formato dd-mm-aaaa</t>
        </r>
      </text>
    </comment>
    <comment ref="F698" authorId="2" shapeId="0" xr:uid="{46995DD7-816C-4F0F-8D13-41130787D3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2" shapeId="0" xr:uid="{451A6C84-D6F3-4B30-95C6-BF9EF8AA3F15}">
      <text/>
    </comment>
    <comment ref="C700" authorId="2" shapeId="0" xr:uid="{535DFB40-7B5D-4BD9-9554-E31725447A22}">
      <text>
        <r>
          <rPr>
            <sz val="11"/>
            <color theme="1"/>
            <rFont val="Calibri"/>
            <family val="2"/>
            <scheme val="minor"/>
          </rPr>
          <t>Introduzca la fecha prevista de adjudicación, en formato dd-mm-aaaa</t>
        </r>
      </text>
    </comment>
    <comment ref="F700" authorId="2" shapeId="0" xr:uid="{96E05508-DB5C-4B92-85DC-DBA77622BE02}">
      <text/>
    </comment>
    <comment ref="F701" authorId="2" shapeId="0" xr:uid="{988295EE-97DB-4CA3-BC7C-771E5BB94E5F}">
      <text/>
    </comment>
    <comment ref="A703" authorId="2" shapeId="0" xr:uid="{5BA03E0A-1612-4925-B77D-94FABF7FEBC3}">
      <text>
        <r>
          <rPr>
            <sz val="11"/>
            <color theme="1"/>
            <rFont val="Calibri"/>
            <family val="2"/>
            <scheme val="minor"/>
          </rPr>
          <t>Introduzca un codigo UNSPSC</t>
        </r>
      </text>
    </comment>
    <comment ref="B703" authorId="2" shapeId="0" xr:uid="{1FB193C5-DA4F-4858-8DB2-9C5C2DF37DE0}">
      <text>
        <r>
          <rPr>
            <sz val="11"/>
            <color theme="1"/>
            <rFont val="Calibri"/>
            <family val="2"/>
            <scheme val="minor"/>
          </rPr>
          <t>Descripción calculada automáticamente a partir de código del artículo</t>
        </r>
      </text>
    </comment>
    <comment ref="C703" authorId="2" shapeId="0" xr:uid="{9B30C5C4-F69B-4103-8387-C83517258412}">
      <text>
        <r>
          <rPr>
            <sz val="11"/>
            <color theme="1"/>
            <rFont val="Calibri"/>
            <family val="2"/>
            <scheme val="minor"/>
          </rPr>
          <t>Seleccione un valor de la lista</t>
        </r>
      </text>
    </comment>
    <comment ref="D703" authorId="2" shapeId="0" xr:uid="{7AFDAFB2-6015-409B-95B8-B2BB8D1A63D9}">
      <text>
        <r>
          <rPr>
            <sz val="11"/>
            <color theme="1"/>
            <rFont val="Calibri"/>
            <family val="2"/>
            <scheme val="minor"/>
          </rPr>
          <t>Introduzca un número con dos decimales como máximo. Debe ser igual o mayor a la "Cantidad Real Consumida"</t>
        </r>
      </text>
    </comment>
    <comment ref="E703" authorId="2" shapeId="0" xr:uid="{5E1E8800-D957-4595-B4DA-524FDE5A2F75}">
      <text>
        <r>
          <rPr>
            <sz val="11"/>
            <color theme="1"/>
            <rFont val="Calibri"/>
            <family val="2"/>
            <scheme val="minor"/>
          </rPr>
          <t>Introduzca un número con dos decimales como máximo</t>
        </r>
      </text>
    </comment>
    <comment ref="F703" authorId="2" shapeId="0" xr:uid="{30512A8B-4540-4419-A4E6-1FFC66D8D4B1}">
      <text>
        <r>
          <rPr>
            <sz val="11"/>
            <color theme="1"/>
            <rFont val="Calibri"/>
            <family val="2"/>
            <scheme val="minor"/>
          </rPr>
          <t>Monto calculado automáticamente por el sistema</t>
        </r>
      </text>
    </comment>
    <comment ref="A709" authorId="2" shapeId="0" xr:uid="{B477BE54-1B76-4979-999F-66A70CF105AB}">
      <text>
        <r>
          <rPr>
            <sz val="11"/>
            <color theme="1"/>
            <rFont val="Calibri"/>
            <family val="2"/>
            <scheme val="minor"/>
          </rPr>
          <t>Introducir un texto con el nombre o referencia de la contratación</t>
        </r>
      </text>
    </comment>
    <comment ref="B709" authorId="2" shapeId="0" xr:uid="{4999CCFB-680C-4690-B233-AE089C25B5AE}">
      <text>
        <r>
          <rPr>
            <sz val="11"/>
            <color theme="1"/>
            <rFont val="Calibri"/>
            <family val="2"/>
            <scheme val="minor"/>
          </rPr>
          <t>Introduzca un texto con la finalidad de la contratación</t>
        </r>
      </text>
    </comment>
    <comment ref="C709" authorId="2" shapeId="0" xr:uid="{AB0807B1-B807-45E0-8576-610AB0ABEDA6}">
      <text>
        <r>
          <rPr>
            <sz val="11"/>
            <color theme="1"/>
            <rFont val="Calibri"/>
            <family val="2"/>
            <scheme val="minor"/>
          </rPr>
          <t>Seleccionar un valor del listado</t>
        </r>
      </text>
    </comment>
    <comment ref="D709" authorId="2" shapeId="0" xr:uid="{8784C65D-7AE4-45CD-BA48-9039820F5D79}">
      <text>
        <r>
          <rPr>
            <sz val="11"/>
            <color theme="1"/>
            <rFont val="Calibri"/>
            <family val="2"/>
            <scheme val="minor"/>
          </rPr>
          <t>Seleccione el tipo de procedimiento</t>
        </r>
      </text>
    </comment>
    <comment ref="E709" authorId="2" shapeId="0" xr:uid="{53FE99AC-5738-4899-A586-6BDD8BBE587E}">
      <text>
        <r>
          <rPr>
            <sz val="11"/>
            <color theme="1"/>
            <rFont val="Calibri"/>
            <family val="2"/>
            <scheme val="minor"/>
          </rPr>
          <t>Seleccione un valor de la lista</t>
        </r>
      </text>
    </comment>
    <comment ref="F709" authorId="2" shapeId="0" xr:uid="{C657848C-00B1-4BC6-B53E-DB35D5E0F749}">
      <text>
        <r>
          <rPr>
            <sz val="11"/>
            <color theme="1"/>
            <rFont val="Calibri"/>
            <family val="2"/>
            <scheme val="minor"/>
          </rPr>
          <t>Introduzca el código SNIP</t>
        </r>
      </text>
    </comment>
    <comment ref="C710" authorId="2" shapeId="0" xr:uid="{65B15CFE-FC3B-4BBB-B861-CA785E9E6D1E}">
      <text>
        <r>
          <rPr>
            <sz val="11"/>
            <color theme="1"/>
            <rFont val="Calibri"/>
            <family val="2"/>
            <scheme val="minor"/>
          </rPr>
          <t>Introduzca la fecha de inicio del proceso, en formato dd-mm-aaaa</t>
        </r>
      </text>
    </comment>
    <comment ref="F710" authorId="2" shapeId="0" xr:uid="{3EA68E7A-FDE0-435B-93BC-2582B25926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xr:uid="{D26D5D23-7011-47BF-B9C3-84C1B3B3D9BB}">
      <text/>
    </comment>
    <comment ref="C712" authorId="2" shapeId="0" xr:uid="{2FB4DF5A-F8F5-4D5B-82A2-7827689EF971}">
      <text>
        <r>
          <rPr>
            <sz val="11"/>
            <color theme="1"/>
            <rFont val="Calibri"/>
            <family val="2"/>
            <scheme val="minor"/>
          </rPr>
          <t>Introduzca la fecha prevista de adjudicación, en formato dd-mm-aaaa</t>
        </r>
      </text>
    </comment>
    <comment ref="F712" authorId="2" shapeId="0" xr:uid="{5056FE79-7313-4658-847A-D40972FFFB1A}">
      <text/>
    </comment>
    <comment ref="F713" authorId="2" shapeId="0" xr:uid="{62B45E99-D792-4DEB-BD15-EA3D79CD055D}">
      <text/>
    </comment>
    <comment ref="A715" authorId="2" shapeId="0" xr:uid="{FE2A3C0D-F9B4-4311-904A-A0A2A715CB0F}">
      <text>
        <r>
          <rPr>
            <sz val="11"/>
            <color theme="1"/>
            <rFont val="Calibri"/>
            <family val="2"/>
            <scheme val="minor"/>
          </rPr>
          <t>Introduzca un codigo UNSPSC</t>
        </r>
      </text>
    </comment>
    <comment ref="B715" authorId="2" shapeId="0" xr:uid="{DF51D631-506B-486C-BAE5-A2E32987F1C1}">
      <text>
        <r>
          <rPr>
            <sz val="11"/>
            <color theme="1"/>
            <rFont val="Calibri"/>
            <family val="2"/>
            <scheme val="minor"/>
          </rPr>
          <t>Descripción calculada automáticamente a partir de código del artículo</t>
        </r>
      </text>
    </comment>
    <comment ref="C715" authorId="2" shapeId="0" xr:uid="{9C226785-682E-48BF-A1FA-33B7DCBFA2D9}">
      <text>
        <r>
          <rPr>
            <sz val="11"/>
            <color theme="1"/>
            <rFont val="Calibri"/>
            <family val="2"/>
            <scheme val="minor"/>
          </rPr>
          <t>Seleccione un valor de la lista</t>
        </r>
      </text>
    </comment>
    <comment ref="D715" authorId="2" shapeId="0" xr:uid="{BCCCA6AA-6C3D-4D52-8373-5493297217A1}">
      <text>
        <r>
          <rPr>
            <sz val="11"/>
            <color theme="1"/>
            <rFont val="Calibri"/>
            <family val="2"/>
            <scheme val="minor"/>
          </rPr>
          <t>Introduzca un número con dos decimales como máximo. Debe ser igual o mayor a la "Cantidad Real Consumida"</t>
        </r>
      </text>
    </comment>
    <comment ref="E715" authorId="2" shapeId="0" xr:uid="{C43AF2C5-FBFF-403D-B9A5-6B42EBDEF4BF}">
      <text>
        <r>
          <rPr>
            <sz val="11"/>
            <color theme="1"/>
            <rFont val="Calibri"/>
            <family val="2"/>
            <scheme val="minor"/>
          </rPr>
          <t>Introduzca un número con dos decimales como máximo</t>
        </r>
      </text>
    </comment>
    <comment ref="F715" authorId="2" shapeId="0" xr:uid="{65B1D5A6-4A65-4711-87CA-CAC16FCC53AC}">
      <text>
        <r>
          <rPr>
            <sz val="11"/>
            <color theme="1"/>
            <rFont val="Calibri"/>
            <family val="2"/>
            <scheme val="minor"/>
          </rPr>
          <t>Monto calculado automáticamente por el sistema</t>
        </r>
      </text>
    </comment>
    <comment ref="A721" authorId="2" shapeId="0" xr:uid="{E8F0FABE-A181-4AA0-90D5-6F7131C9AB14}">
      <text>
        <r>
          <rPr>
            <sz val="11"/>
            <color theme="1"/>
            <rFont val="Calibri"/>
            <family val="2"/>
            <scheme val="minor"/>
          </rPr>
          <t>Introducir un texto con el nombre o referencia de la contratación</t>
        </r>
      </text>
    </comment>
    <comment ref="B721" authorId="2" shapeId="0" xr:uid="{C91D89C9-080B-4E6C-8ECB-D7311D76FAE2}">
      <text>
        <r>
          <rPr>
            <sz val="11"/>
            <color theme="1"/>
            <rFont val="Calibri"/>
            <family val="2"/>
            <scheme val="minor"/>
          </rPr>
          <t>Introduzca un texto con la finalidad de la contratación</t>
        </r>
      </text>
    </comment>
    <comment ref="C721" authorId="2" shapeId="0" xr:uid="{8965EDD7-2C9C-4017-A36E-84866B4D1EA1}">
      <text>
        <r>
          <rPr>
            <sz val="11"/>
            <color theme="1"/>
            <rFont val="Calibri"/>
            <family val="2"/>
            <scheme val="minor"/>
          </rPr>
          <t>Seleccionar un valor del listado</t>
        </r>
      </text>
    </comment>
    <comment ref="D721" authorId="2" shapeId="0" xr:uid="{651F3437-79D7-40C9-9799-47E676520F61}">
      <text>
        <r>
          <rPr>
            <sz val="11"/>
            <color theme="1"/>
            <rFont val="Calibri"/>
            <family val="2"/>
            <scheme val="minor"/>
          </rPr>
          <t>Seleccione el tipo de procedimiento</t>
        </r>
      </text>
    </comment>
    <comment ref="E721" authorId="2" shapeId="0" xr:uid="{48FB081B-9604-427B-90C6-E1B852232F67}">
      <text>
        <r>
          <rPr>
            <sz val="11"/>
            <color theme="1"/>
            <rFont val="Calibri"/>
            <family val="2"/>
            <scheme val="minor"/>
          </rPr>
          <t>Seleccione un valor de la lista</t>
        </r>
      </text>
    </comment>
    <comment ref="F721" authorId="2" shapeId="0" xr:uid="{AEFC8B17-3471-4E5E-B1AE-169F56AB9B33}">
      <text>
        <r>
          <rPr>
            <sz val="11"/>
            <color theme="1"/>
            <rFont val="Calibri"/>
            <family val="2"/>
            <scheme val="minor"/>
          </rPr>
          <t>Introduzca el código SNIP</t>
        </r>
      </text>
    </comment>
    <comment ref="C722" authorId="2" shapeId="0" xr:uid="{C04C6465-CFE9-4C16-B6CD-811CF61D343A}">
      <text>
        <r>
          <rPr>
            <sz val="11"/>
            <color theme="1"/>
            <rFont val="Calibri"/>
            <family val="2"/>
            <scheme val="minor"/>
          </rPr>
          <t>Introduzca la fecha de inicio del proceso, en formato dd-mm-aaaa</t>
        </r>
      </text>
    </comment>
    <comment ref="F722" authorId="2" shapeId="0" xr:uid="{B0338684-CD34-4497-BBAD-C5082E5B31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shapeId="0" xr:uid="{A2D41763-718D-485C-9B0A-002FEB027B32}">
      <text/>
    </comment>
    <comment ref="C724" authorId="2" shapeId="0" xr:uid="{D1D25BD5-E063-45D2-802E-A077947DBDC3}">
      <text>
        <r>
          <rPr>
            <sz val="11"/>
            <color theme="1"/>
            <rFont val="Calibri"/>
            <family val="2"/>
            <scheme val="minor"/>
          </rPr>
          <t>Introduzca la fecha prevista de adjudicación, en formato dd-mm-aaaa</t>
        </r>
      </text>
    </comment>
    <comment ref="F724" authorId="2" shapeId="0" xr:uid="{04BAC1D9-81A8-47F2-BEEE-ADDEC115F4E6}">
      <text/>
    </comment>
    <comment ref="F725" authorId="2" shapeId="0" xr:uid="{2472B317-D206-456C-8FA5-BF9759D185D9}">
      <text/>
    </comment>
    <comment ref="A727" authorId="2" shapeId="0" xr:uid="{3BAA96CF-8E7A-4E99-B680-C475AD77C3C5}">
      <text>
        <r>
          <rPr>
            <sz val="11"/>
            <color theme="1"/>
            <rFont val="Calibri"/>
            <family val="2"/>
            <scheme val="minor"/>
          </rPr>
          <t>Introduzca un codigo UNSPSC</t>
        </r>
      </text>
    </comment>
    <comment ref="B727" authorId="2" shapeId="0" xr:uid="{BEC97B9A-204A-4148-B0E0-2C0C39E62644}">
      <text>
        <r>
          <rPr>
            <sz val="11"/>
            <color theme="1"/>
            <rFont val="Calibri"/>
            <family val="2"/>
            <scheme val="minor"/>
          </rPr>
          <t>Descripción calculada automáticamente a partir de código del artículo</t>
        </r>
      </text>
    </comment>
    <comment ref="C727" authorId="2" shapeId="0" xr:uid="{8F46EC65-C1AF-44CD-B01F-CB246C829EE8}">
      <text>
        <r>
          <rPr>
            <sz val="11"/>
            <color theme="1"/>
            <rFont val="Calibri"/>
            <family val="2"/>
            <scheme val="minor"/>
          </rPr>
          <t>Seleccione un valor de la lista</t>
        </r>
      </text>
    </comment>
    <comment ref="D727" authorId="2" shapeId="0" xr:uid="{3A741F08-6549-4496-9D40-CD55256B5FD8}">
      <text>
        <r>
          <rPr>
            <sz val="11"/>
            <color theme="1"/>
            <rFont val="Calibri"/>
            <family val="2"/>
            <scheme val="minor"/>
          </rPr>
          <t>Introduzca un número con dos decimales como máximo. Debe ser igual o mayor a la "Cantidad Real Consumida"</t>
        </r>
      </text>
    </comment>
    <comment ref="E727" authorId="2" shapeId="0" xr:uid="{C6F72DFD-5059-4524-835C-8323BC1A9BA8}">
      <text>
        <r>
          <rPr>
            <sz val="11"/>
            <color theme="1"/>
            <rFont val="Calibri"/>
            <family val="2"/>
            <scheme val="minor"/>
          </rPr>
          <t>Introduzca un número con dos decimales como máximo</t>
        </r>
      </text>
    </comment>
    <comment ref="F727" authorId="2" shapeId="0" xr:uid="{54F879BE-77F5-4A26-904D-4610E34270D7}">
      <text>
        <r>
          <rPr>
            <sz val="11"/>
            <color theme="1"/>
            <rFont val="Calibri"/>
            <family val="2"/>
            <scheme val="minor"/>
          </rPr>
          <t>Monto calculado automáticamente por el sistema</t>
        </r>
      </text>
    </comment>
    <comment ref="A732" authorId="2" shapeId="0" xr:uid="{8219F003-FD25-494E-880F-11F4AD6CEFA5}">
      <text>
        <r>
          <rPr>
            <sz val="11"/>
            <color theme="1"/>
            <rFont val="Calibri"/>
            <family val="2"/>
            <scheme val="minor"/>
          </rPr>
          <t>Introducir un texto con el nombre o referencia de la contratación</t>
        </r>
      </text>
    </comment>
    <comment ref="B732" authorId="2" shapeId="0" xr:uid="{D0838EAE-855B-4414-B8C0-45F2DD53E9EC}">
      <text>
        <r>
          <rPr>
            <sz val="11"/>
            <color theme="1"/>
            <rFont val="Calibri"/>
            <family val="2"/>
            <scheme val="minor"/>
          </rPr>
          <t>Introduzca un texto con la finalidad de la contratación</t>
        </r>
      </text>
    </comment>
    <comment ref="C732" authorId="2" shapeId="0" xr:uid="{492067A3-7651-4E30-857E-02E6AE7B4884}">
      <text>
        <r>
          <rPr>
            <sz val="11"/>
            <color theme="1"/>
            <rFont val="Calibri"/>
            <family val="2"/>
            <scheme val="minor"/>
          </rPr>
          <t>Seleccionar un valor del listado</t>
        </r>
      </text>
    </comment>
    <comment ref="D732" authorId="2" shapeId="0" xr:uid="{DCA1040C-D236-4EFF-ACB3-CB6A276F2234}">
      <text>
        <r>
          <rPr>
            <sz val="11"/>
            <color theme="1"/>
            <rFont val="Calibri"/>
            <family val="2"/>
            <scheme val="minor"/>
          </rPr>
          <t>Seleccione el tipo de procedimiento</t>
        </r>
      </text>
    </comment>
    <comment ref="E732" authorId="2" shapeId="0" xr:uid="{DD521B42-AAE9-4E01-8ACD-DA4A61A2EB46}">
      <text>
        <r>
          <rPr>
            <sz val="11"/>
            <color theme="1"/>
            <rFont val="Calibri"/>
            <family val="2"/>
            <scheme val="minor"/>
          </rPr>
          <t>Seleccione un valor de la lista</t>
        </r>
      </text>
    </comment>
    <comment ref="F732" authorId="2" shapeId="0" xr:uid="{054F18F9-39D6-46C3-92B9-6A68606BE1E2}">
      <text>
        <r>
          <rPr>
            <sz val="11"/>
            <color theme="1"/>
            <rFont val="Calibri"/>
            <family val="2"/>
            <scheme val="minor"/>
          </rPr>
          <t>Introduzca el código SNIP</t>
        </r>
      </text>
    </comment>
    <comment ref="C733" authorId="2" shapeId="0" xr:uid="{78076BF0-9C8C-4702-A427-BB485ED9A011}">
      <text>
        <r>
          <rPr>
            <sz val="11"/>
            <color theme="1"/>
            <rFont val="Calibri"/>
            <family val="2"/>
            <scheme val="minor"/>
          </rPr>
          <t>Introduzca la fecha de inicio del proceso, en formato dd-mm-aaaa</t>
        </r>
      </text>
    </comment>
    <comment ref="F733" authorId="2" shapeId="0" xr:uid="{370A6AE6-51D0-430A-89F7-577453D89A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2" shapeId="0" xr:uid="{7833AC7F-041F-4B89-BD73-C846BE20EFF1}">
      <text/>
    </comment>
    <comment ref="C735" authorId="2" shapeId="0" xr:uid="{B22CC9E5-DB45-40D1-94B3-B468E37B15A7}">
      <text>
        <r>
          <rPr>
            <sz val="11"/>
            <color theme="1"/>
            <rFont val="Calibri"/>
            <family val="2"/>
            <scheme val="minor"/>
          </rPr>
          <t>Introduzca la fecha prevista de adjudicación, en formato dd-mm-aaaa</t>
        </r>
      </text>
    </comment>
    <comment ref="F735" authorId="2" shapeId="0" xr:uid="{FCEDA5D5-FB61-4991-8C71-90C8E83CF022}">
      <text/>
    </comment>
    <comment ref="F736" authorId="2" shapeId="0" xr:uid="{48F32B00-3D31-4847-B811-688CAB19D26E}">
      <text/>
    </comment>
    <comment ref="A738" authorId="2" shapeId="0" xr:uid="{5F1BBDB4-1B07-4531-987D-92C1838C497C}">
      <text>
        <r>
          <rPr>
            <sz val="11"/>
            <color theme="1"/>
            <rFont val="Calibri"/>
            <family val="2"/>
            <scheme val="minor"/>
          </rPr>
          <t>Introduzca un codigo UNSPSC</t>
        </r>
      </text>
    </comment>
    <comment ref="B738" authorId="2" shapeId="0" xr:uid="{8E98B7E6-33D0-492A-AD81-4A59A4A6B6EA}">
      <text>
        <r>
          <rPr>
            <sz val="11"/>
            <color theme="1"/>
            <rFont val="Calibri"/>
            <family val="2"/>
            <scheme val="minor"/>
          </rPr>
          <t>Descripción calculada automáticamente a partir de código del artículo</t>
        </r>
      </text>
    </comment>
    <comment ref="C738" authorId="2" shapeId="0" xr:uid="{1CB9D3E6-F558-45FB-8591-F8D3B2801090}">
      <text>
        <r>
          <rPr>
            <sz val="11"/>
            <color theme="1"/>
            <rFont val="Calibri"/>
            <family val="2"/>
            <scheme val="minor"/>
          </rPr>
          <t>Seleccione un valor de la lista</t>
        </r>
      </text>
    </comment>
    <comment ref="D738" authorId="2" shapeId="0" xr:uid="{BC54DE4F-FDDB-4BC9-BBFB-C33EE9932A42}">
      <text>
        <r>
          <rPr>
            <sz val="11"/>
            <color theme="1"/>
            <rFont val="Calibri"/>
            <family val="2"/>
            <scheme val="minor"/>
          </rPr>
          <t>Introduzca un número con dos decimales como máximo. Debe ser igual o mayor a la "Cantidad Real Consumida"</t>
        </r>
      </text>
    </comment>
    <comment ref="E738" authorId="2" shapeId="0" xr:uid="{A988A1A1-B575-4A69-B051-059F65E99CDD}">
      <text>
        <r>
          <rPr>
            <sz val="11"/>
            <color theme="1"/>
            <rFont val="Calibri"/>
            <family val="2"/>
            <scheme val="minor"/>
          </rPr>
          <t>Introduzca un número con dos decimales como máximo</t>
        </r>
      </text>
    </comment>
    <comment ref="F738" authorId="2" shapeId="0" xr:uid="{40CA147B-5F6E-4C20-BD95-D9561D5146D3}">
      <text>
        <r>
          <rPr>
            <sz val="11"/>
            <color theme="1"/>
            <rFont val="Calibri"/>
            <family val="2"/>
            <scheme val="minor"/>
          </rPr>
          <t>Monto calculado automáticamente por el sistema</t>
        </r>
      </text>
    </comment>
    <comment ref="A743" authorId="2" shapeId="0" xr:uid="{804F4356-C0FF-4D07-95B7-214CA9AAB61E}">
      <text>
        <r>
          <rPr>
            <sz val="11"/>
            <color theme="1"/>
            <rFont val="Calibri"/>
            <family val="2"/>
            <scheme val="minor"/>
          </rPr>
          <t>Introducir un texto con el nombre o referencia de la contratación</t>
        </r>
      </text>
    </comment>
    <comment ref="B743" authorId="2" shapeId="0" xr:uid="{AFFB64F4-68A3-4E06-A2DD-198FDE6493BB}">
      <text>
        <r>
          <rPr>
            <sz val="11"/>
            <color theme="1"/>
            <rFont val="Calibri"/>
            <family val="2"/>
            <scheme val="minor"/>
          </rPr>
          <t>Introduzca un texto con la finalidad de la contratación</t>
        </r>
      </text>
    </comment>
    <comment ref="C743" authorId="2" shapeId="0" xr:uid="{A53B12F5-DED4-4FCE-B8D9-C4B52972BBDD}">
      <text>
        <r>
          <rPr>
            <sz val="11"/>
            <color theme="1"/>
            <rFont val="Calibri"/>
            <family val="2"/>
            <scheme val="minor"/>
          </rPr>
          <t>Seleccionar un valor del listado</t>
        </r>
      </text>
    </comment>
    <comment ref="D743" authorId="2" shapeId="0" xr:uid="{1E54EF65-5AE0-497A-8CEC-7BEAF2F8896A}">
      <text>
        <r>
          <rPr>
            <sz val="11"/>
            <color theme="1"/>
            <rFont val="Calibri"/>
            <family val="2"/>
            <scheme val="minor"/>
          </rPr>
          <t>Seleccione el tipo de procedimiento</t>
        </r>
      </text>
    </comment>
    <comment ref="E743" authorId="2" shapeId="0" xr:uid="{4BAD2F68-4010-4BC7-B4E9-E6C921002F53}">
      <text>
        <r>
          <rPr>
            <sz val="11"/>
            <color theme="1"/>
            <rFont val="Calibri"/>
            <family val="2"/>
            <scheme val="minor"/>
          </rPr>
          <t>Seleccione un valor de la lista</t>
        </r>
      </text>
    </comment>
    <comment ref="F743" authorId="2" shapeId="0" xr:uid="{7B72BA78-4EE7-4C85-ADF2-47D0B17BAF02}">
      <text>
        <r>
          <rPr>
            <sz val="11"/>
            <color theme="1"/>
            <rFont val="Calibri"/>
            <family val="2"/>
            <scheme val="minor"/>
          </rPr>
          <t>Introduzca el código SNIP</t>
        </r>
      </text>
    </comment>
    <comment ref="C744" authorId="2" shapeId="0" xr:uid="{77203F55-79A9-484C-8DA5-D7B4CAF9DCC1}">
      <text>
        <r>
          <rPr>
            <sz val="11"/>
            <color theme="1"/>
            <rFont val="Calibri"/>
            <family val="2"/>
            <scheme val="minor"/>
          </rPr>
          <t>Introduzca la fecha de inicio del proceso, en formato dd-mm-aaaa</t>
        </r>
      </text>
    </comment>
    <comment ref="F744" authorId="2" shapeId="0" xr:uid="{702FEF32-EE26-46ED-9018-C55F86065D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5" authorId="2" shapeId="0" xr:uid="{853F44B0-C974-4E5C-A175-D1CB354A754B}">
      <text/>
    </comment>
    <comment ref="C746" authorId="2" shapeId="0" xr:uid="{7CA53FD4-0929-4D91-9072-C22164528DDC}">
      <text>
        <r>
          <rPr>
            <sz val="11"/>
            <color theme="1"/>
            <rFont val="Calibri"/>
            <family val="2"/>
            <scheme val="minor"/>
          </rPr>
          <t>Introduzca la fecha prevista de adjudicación, en formato dd-mm-aaaa</t>
        </r>
      </text>
    </comment>
    <comment ref="F746" authorId="2" shapeId="0" xr:uid="{61F8198B-19D7-454A-BE15-86A46424F5EE}">
      <text/>
    </comment>
    <comment ref="F747" authorId="2" shapeId="0" xr:uid="{31655F69-2DA8-4793-9D44-91F309CCC14C}">
      <text/>
    </comment>
    <comment ref="A749" authorId="2" shapeId="0" xr:uid="{BBEA9904-E187-44C9-B318-F7E465BD4D9F}">
      <text>
        <r>
          <rPr>
            <sz val="11"/>
            <color theme="1"/>
            <rFont val="Calibri"/>
            <family val="2"/>
            <scheme val="minor"/>
          </rPr>
          <t>Introduzca un codigo UNSPSC</t>
        </r>
      </text>
    </comment>
    <comment ref="B749" authorId="2" shapeId="0" xr:uid="{B5A5173D-D15F-4CBD-A6E1-D95D6E085992}">
      <text>
        <r>
          <rPr>
            <sz val="11"/>
            <color theme="1"/>
            <rFont val="Calibri"/>
            <family val="2"/>
            <scheme val="minor"/>
          </rPr>
          <t>Descripción calculada automáticamente a partir de código del artículo</t>
        </r>
      </text>
    </comment>
    <comment ref="C749" authorId="2" shapeId="0" xr:uid="{8B6F062F-B529-4E40-90ED-95ED0A0065F1}">
      <text>
        <r>
          <rPr>
            <sz val="11"/>
            <color theme="1"/>
            <rFont val="Calibri"/>
            <family val="2"/>
            <scheme val="minor"/>
          </rPr>
          <t>Seleccione un valor de la lista</t>
        </r>
      </text>
    </comment>
    <comment ref="D749" authorId="2" shapeId="0" xr:uid="{9F9453A7-16D3-4563-96BC-2841EB441D1F}">
      <text>
        <r>
          <rPr>
            <sz val="11"/>
            <color theme="1"/>
            <rFont val="Calibri"/>
            <family val="2"/>
            <scheme val="minor"/>
          </rPr>
          <t>Introduzca un número con dos decimales como máximo. Debe ser igual o mayor a la "Cantidad Real Consumida"</t>
        </r>
      </text>
    </comment>
    <comment ref="E749" authorId="2" shapeId="0" xr:uid="{C5415AC9-0BDA-48D2-9F05-DFB3B3C3C73F}">
      <text>
        <r>
          <rPr>
            <sz val="11"/>
            <color theme="1"/>
            <rFont val="Calibri"/>
            <family val="2"/>
            <scheme val="minor"/>
          </rPr>
          <t>Introduzca un número con dos decimales como máximo</t>
        </r>
      </text>
    </comment>
    <comment ref="F749" authorId="2" shapeId="0" xr:uid="{B9D0D2B1-9CA8-4A30-BB39-08ECFF8AEB74}">
      <text>
        <r>
          <rPr>
            <sz val="11"/>
            <color theme="1"/>
            <rFont val="Calibri"/>
            <family val="2"/>
            <scheme val="minor"/>
          </rPr>
          <t>Monto calculado automáticamente por el sistema</t>
        </r>
      </text>
    </comment>
    <comment ref="A754" authorId="2" shapeId="0" xr:uid="{AC296ACC-D7B9-45E8-B986-9B3A3A25BE73}">
      <text>
        <r>
          <rPr>
            <sz val="11"/>
            <color theme="1"/>
            <rFont val="Calibri"/>
            <family val="2"/>
            <scheme val="minor"/>
          </rPr>
          <t>Introducir un texto con el nombre o referencia de la contratación</t>
        </r>
      </text>
    </comment>
    <comment ref="B754" authorId="2" shapeId="0" xr:uid="{676900B4-A468-45A3-8CCE-B61A3865E9AB}">
      <text>
        <r>
          <rPr>
            <sz val="11"/>
            <color theme="1"/>
            <rFont val="Calibri"/>
            <family val="2"/>
            <scheme val="minor"/>
          </rPr>
          <t>Introduzca un texto con la finalidad de la contratación</t>
        </r>
      </text>
    </comment>
    <comment ref="C754" authorId="2" shapeId="0" xr:uid="{431CE0A5-47FC-41C8-A687-BB490710F431}">
      <text>
        <r>
          <rPr>
            <sz val="11"/>
            <color theme="1"/>
            <rFont val="Calibri"/>
            <family val="2"/>
            <scheme val="minor"/>
          </rPr>
          <t>Seleccionar un valor del listado</t>
        </r>
      </text>
    </comment>
    <comment ref="D754" authorId="2" shapeId="0" xr:uid="{F1FA41AA-1FA4-438D-9141-D2E2590AACB3}">
      <text>
        <r>
          <rPr>
            <sz val="11"/>
            <color theme="1"/>
            <rFont val="Calibri"/>
            <family val="2"/>
            <scheme val="minor"/>
          </rPr>
          <t>Seleccione el tipo de procedimiento</t>
        </r>
      </text>
    </comment>
    <comment ref="E754" authorId="2" shapeId="0" xr:uid="{01BCCC6A-0A1F-4DA1-BC22-40768B03CFD8}">
      <text>
        <r>
          <rPr>
            <sz val="11"/>
            <color theme="1"/>
            <rFont val="Calibri"/>
            <family val="2"/>
            <scheme val="minor"/>
          </rPr>
          <t>Seleccione un valor de la lista</t>
        </r>
      </text>
    </comment>
    <comment ref="F754" authorId="2" shapeId="0" xr:uid="{96F52ED6-1978-479D-A9F7-EA8F913F7C6C}">
      <text>
        <r>
          <rPr>
            <sz val="11"/>
            <color theme="1"/>
            <rFont val="Calibri"/>
            <family val="2"/>
            <scheme val="minor"/>
          </rPr>
          <t>Introduzca el código SNIP</t>
        </r>
      </text>
    </comment>
    <comment ref="C755" authorId="2" shapeId="0" xr:uid="{11061317-3365-42B7-B32B-63A44F950DF3}">
      <text>
        <r>
          <rPr>
            <sz val="11"/>
            <color theme="1"/>
            <rFont val="Calibri"/>
            <family val="2"/>
            <scheme val="minor"/>
          </rPr>
          <t>Introduzca la fecha de inicio del proceso, en formato dd-mm-aaaa</t>
        </r>
      </text>
    </comment>
    <comment ref="F755" authorId="2" shapeId="0" xr:uid="{425BD936-EAE2-4FF9-A079-303A1EC0E5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2" shapeId="0" xr:uid="{9A818704-BC44-4119-B58B-36B13651C863}">
      <text/>
    </comment>
    <comment ref="C757" authorId="2" shapeId="0" xr:uid="{B2F5DB44-0930-4815-9B8E-4FC71C391F1C}">
      <text>
        <r>
          <rPr>
            <sz val="11"/>
            <color theme="1"/>
            <rFont val="Calibri"/>
            <family val="2"/>
            <scheme val="minor"/>
          </rPr>
          <t>Introduzca la fecha prevista de adjudicación, en formato dd-mm-aaaa</t>
        </r>
      </text>
    </comment>
    <comment ref="F757" authorId="2" shapeId="0" xr:uid="{792ADDDB-E411-4DE8-8367-66775E429D8C}">
      <text/>
    </comment>
    <comment ref="F758" authorId="2" shapeId="0" xr:uid="{B04D5765-00D3-4964-A3AD-C5800EBBC76B}">
      <text/>
    </comment>
    <comment ref="A760" authorId="2" shapeId="0" xr:uid="{96CAC090-6485-4680-9BB1-1DFA04703F12}">
      <text>
        <r>
          <rPr>
            <sz val="11"/>
            <color theme="1"/>
            <rFont val="Calibri"/>
            <family val="2"/>
            <scheme val="minor"/>
          </rPr>
          <t>Introduzca un codigo UNSPSC</t>
        </r>
      </text>
    </comment>
    <comment ref="B760" authorId="2" shapeId="0" xr:uid="{C984E3A9-694D-450E-9CE9-15E7F2A22273}">
      <text>
        <r>
          <rPr>
            <sz val="11"/>
            <color theme="1"/>
            <rFont val="Calibri"/>
            <family val="2"/>
            <scheme val="minor"/>
          </rPr>
          <t>Descripción calculada automáticamente a partir de código del artículo</t>
        </r>
      </text>
    </comment>
    <comment ref="C760" authorId="2" shapeId="0" xr:uid="{3A1E59EE-F7B8-4812-B362-2ADE5EF338E6}">
      <text>
        <r>
          <rPr>
            <sz val="11"/>
            <color theme="1"/>
            <rFont val="Calibri"/>
            <family val="2"/>
            <scheme val="minor"/>
          </rPr>
          <t>Seleccione un valor de la lista</t>
        </r>
      </text>
    </comment>
    <comment ref="D760" authorId="2" shapeId="0" xr:uid="{F149F194-2078-44B9-BCCD-D37C892BBA8F}">
      <text>
        <r>
          <rPr>
            <sz val="11"/>
            <color theme="1"/>
            <rFont val="Calibri"/>
            <family val="2"/>
            <scheme val="minor"/>
          </rPr>
          <t>Introduzca un número con dos decimales como máximo. Debe ser igual o mayor a la "Cantidad Real Consumida"</t>
        </r>
      </text>
    </comment>
    <comment ref="E760" authorId="2" shapeId="0" xr:uid="{602D809D-1AD1-4907-A2FB-5BF442CE42AC}">
      <text>
        <r>
          <rPr>
            <sz val="11"/>
            <color theme="1"/>
            <rFont val="Calibri"/>
            <family val="2"/>
            <scheme val="minor"/>
          </rPr>
          <t>Introduzca un número con dos decimales como máximo</t>
        </r>
      </text>
    </comment>
    <comment ref="F760" authorId="2" shapeId="0" xr:uid="{02F0758D-991D-4383-B549-07195A5BA419}">
      <text>
        <r>
          <rPr>
            <sz val="11"/>
            <color theme="1"/>
            <rFont val="Calibri"/>
            <family val="2"/>
            <scheme val="minor"/>
          </rPr>
          <t>Monto calculado automáticamente por el sistema</t>
        </r>
      </text>
    </comment>
    <comment ref="A765" authorId="2" shapeId="0" xr:uid="{9418D710-0CCD-4F9D-A5BD-633EBE329C4F}">
      <text>
        <r>
          <rPr>
            <sz val="11"/>
            <color theme="1"/>
            <rFont val="Calibri"/>
            <family val="2"/>
            <scheme val="minor"/>
          </rPr>
          <t>Introducir un texto con el nombre o referencia de la contratación</t>
        </r>
      </text>
    </comment>
    <comment ref="B765" authorId="2" shapeId="0" xr:uid="{D5DF505F-F468-4FF2-A8FF-210905052B03}">
      <text>
        <r>
          <rPr>
            <sz val="11"/>
            <color theme="1"/>
            <rFont val="Calibri"/>
            <family val="2"/>
            <scheme val="minor"/>
          </rPr>
          <t>Introduzca un texto con la finalidad de la contratación</t>
        </r>
      </text>
    </comment>
    <comment ref="C765" authorId="2" shapeId="0" xr:uid="{DCD083AD-08FF-414B-8A07-17B5233F64DF}">
      <text>
        <r>
          <rPr>
            <sz val="11"/>
            <color theme="1"/>
            <rFont val="Calibri"/>
            <family val="2"/>
            <scheme val="minor"/>
          </rPr>
          <t>Seleccionar un valor del listado</t>
        </r>
      </text>
    </comment>
    <comment ref="D765" authorId="2" shapeId="0" xr:uid="{16DC5597-3931-4E58-81C2-A9B87356DF36}">
      <text>
        <r>
          <rPr>
            <sz val="11"/>
            <color theme="1"/>
            <rFont val="Calibri"/>
            <family val="2"/>
            <scheme val="minor"/>
          </rPr>
          <t>Seleccione el tipo de procedimiento</t>
        </r>
      </text>
    </comment>
    <comment ref="E765" authorId="2" shapeId="0" xr:uid="{EB9E472F-4FD1-418F-8875-AB1834251706}">
      <text>
        <r>
          <rPr>
            <sz val="11"/>
            <color theme="1"/>
            <rFont val="Calibri"/>
            <family val="2"/>
            <scheme val="minor"/>
          </rPr>
          <t>Seleccione un valor de la lista</t>
        </r>
      </text>
    </comment>
    <comment ref="F765" authorId="2" shapeId="0" xr:uid="{2D6F3380-9940-4363-87FE-F8711429D303}">
      <text>
        <r>
          <rPr>
            <sz val="11"/>
            <color theme="1"/>
            <rFont val="Calibri"/>
            <family val="2"/>
            <scheme val="minor"/>
          </rPr>
          <t>Introduzca el código SNIP</t>
        </r>
      </text>
    </comment>
    <comment ref="C766" authorId="2" shapeId="0" xr:uid="{B9854C24-48F5-4438-B9DE-7285794ED9F8}">
      <text>
        <r>
          <rPr>
            <sz val="11"/>
            <color theme="1"/>
            <rFont val="Calibri"/>
            <family val="2"/>
            <scheme val="minor"/>
          </rPr>
          <t>Introduzca la fecha de inicio del proceso, en formato dd-mm-aaaa</t>
        </r>
      </text>
    </comment>
    <comment ref="F766" authorId="2" shapeId="0" xr:uid="{A1E02166-E0AB-45FF-BE2F-19F93508B2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2" shapeId="0" xr:uid="{353641A7-AA4A-4D58-8C11-34BE3D8278F4}">
      <text/>
    </comment>
    <comment ref="C768" authorId="2" shapeId="0" xr:uid="{6A40614E-5067-48D4-B6AC-9702A98C0A58}">
      <text>
        <r>
          <rPr>
            <sz val="11"/>
            <color theme="1"/>
            <rFont val="Calibri"/>
            <family val="2"/>
            <scheme val="minor"/>
          </rPr>
          <t>Introduzca la fecha prevista de adjudicación, en formato dd-mm-aaaa</t>
        </r>
      </text>
    </comment>
    <comment ref="F768" authorId="2" shapeId="0" xr:uid="{F71BF1FA-B970-4629-AF4B-B4A093CF6252}">
      <text/>
    </comment>
    <comment ref="F769" authorId="2" shapeId="0" xr:uid="{5CBBDF23-B3A6-44A0-9D43-4A7A30FAD1E6}">
      <text/>
    </comment>
    <comment ref="A771" authorId="2" shapeId="0" xr:uid="{D8A5F0D8-2B47-4D3E-B66D-05A67A83F77D}">
      <text>
        <r>
          <rPr>
            <sz val="11"/>
            <color theme="1"/>
            <rFont val="Calibri"/>
            <family val="2"/>
            <scheme val="minor"/>
          </rPr>
          <t>Introduzca un codigo UNSPSC</t>
        </r>
      </text>
    </comment>
    <comment ref="B771" authorId="2" shapeId="0" xr:uid="{0D75FA2E-6E68-4FC9-A8E5-E3D183264BBB}">
      <text>
        <r>
          <rPr>
            <sz val="11"/>
            <color theme="1"/>
            <rFont val="Calibri"/>
            <family val="2"/>
            <scheme val="minor"/>
          </rPr>
          <t>Descripción calculada automáticamente a partir de código del artículo</t>
        </r>
      </text>
    </comment>
    <comment ref="C771" authorId="2" shapeId="0" xr:uid="{2EF608BB-F78F-465B-B4F9-4686BF6E8B6A}">
      <text>
        <r>
          <rPr>
            <sz val="11"/>
            <color theme="1"/>
            <rFont val="Calibri"/>
            <family val="2"/>
            <scheme val="minor"/>
          </rPr>
          <t>Seleccione un valor de la lista</t>
        </r>
      </text>
    </comment>
    <comment ref="D771" authorId="2" shapeId="0" xr:uid="{C6E6AD90-D69B-4809-AE70-48485F588F43}">
      <text>
        <r>
          <rPr>
            <sz val="11"/>
            <color theme="1"/>
            <rFont val="Calibri"/>
            <family val="2"/>
            <scheme val="minor"/>
          </rPr>
          <t>Introduzca un número con dos decimales como máximo. Debe ser igual o mayor a la "Cantidad Real Consumida"</t>
        </r>
      </text>
    </comment>
    <comment ref="E771" authorId="2" shapeId="0" xr:uid="{ECFDEAA1-9AC9-4A9E-885F-15A86C2F8E30}">
      <text>
        <r>
          <rPr>
            <sz val="11"/>
            <color theme="1"/>
            <rFont val="Calibri"/>
            <family val="2"/>
            <scheme val="minor"/>
          </rPr>
          <t>Introduzca un número con dos decimales como máximo</t>
        </r>
      </text>
    </comment>
    <comment ref="F771" authorId="2" shapeId="0" xr:uid="{4C5DB704-D93B-41D0-9B1B-989F19A275A9}">
      <text>
        <r>
          <rPr>
            <sz val="11"/>
            <color theme="1"/>
            <rFont val="Calibri"/>
            <family val="2"/>
            <scheme val="minor"/>
          </rPr>
          <t>Monto calculado automáticamente por el sistema</t>
        </r>
      </text>
    </comment>
    <comment ref="A776" authorId="2" shapeId="0" xr:uid="{04EA31D8-58FA-4098-8A88-5030CFC4312D}">
      <text>
        <r>
          <rPr>
            <sz val="11"/>
            <color theme="1"/>
            <rFont val="Calibri"/>
            <family val="2"/>
            <scheme val="minor"/>
          </rPr>
          <t>Introducir un texto con el nombre o referencia de la contratación</t>
        </r>
      </text>
    </comment>
    <comment ref="B776" authorId="2" shapeId="0" xr:uid="{B2B3A94D-3C2B-467B-9C40-B9C57ABFD4CF}">
      <text>
        <r>
          <rPr>
            <sz val="11"/>
            <color theme="1"/>
            <rFont val="Calibri"/>
            <family val="2"/>
            <scheme val="minor"/>
          </rPr>
          <t>Introduzca un texto con la finalidad de la contratación</t>
        </r>
      </text>
    </comment>
    <comment ref="C776" authorId="2" shapeId="0" xr:uid="{C9384265-DD5C-4122-A21E-69A25382818E}">
      <text>
        <r>
          <rPr>
            <sz val="11"/>
            <color theme="1"/>
            <rFont val="Calibri"/>
            <family val="2"/>
            <scheme val="minor"/>
          </rPr>
          <t>Seleccionar un valor del listado</t>
        </r>
      </text>
    </comment>
    <comment ref="D776" authorId="2" shapeId="0" xr:uid="{959FB2CD-C758-4851-9C1B-C3DDA3B47637}">
      <text>
        <r>
          <rPr>
            <sz val="11"/>
            <color theme="1"/>
            <rFont val="Calibri"/>
            <family val="2"/>
            <scheme val="minor"/>
          </rPr>
          <t>Seleccione el tipo de procedimiento</t>
        </r>
      </text>
    </comment>
    <comment ref="E776" authorId="2" shapeId="0" xr:uid="{62014A70-9EB9-42DE-A87D-6E1E202DCF14}">
      <text>
        <r>
          <rPr>
            <sz val="11"/>
            <color theme="1"/>
            <rFont val="Calibri"/>
            <family val="2"/>
            <scheme val="minor"/>
          </rPr>
          <t>Seleccione un valor de la lista</t>
        </r>
      </text>
    </comment>
    <comment ref="F776" authorId="2" shapeId="0" xr:uid="{6F4598C1-F1C0-43A4-9067-F58501F2770F}">
      <text>
        <r>
          <rPr>
            <sz val="11"/>
            <color theme="1"/>
            <rFont val="Calibri"/>
            <family val="2"/>
            <scheme val="minor"/>
          </rPr>
          <t>Introduzca el código SNIP</t>
        </r>
      </text>
    </comment>
    <comment ref="C777" authorId="2" shapeId="0" xr:uid="{DFB4FFDD-A28B-4BAF-BEA7-993A3F06E073}">
      <text>
        <r>
          <rPr>
            <sz val="11"/>
            <color theme="1"/>
            <rFont val="Calibri"/>
            <family val="2"/>
            <scheme val="minor"/>
          </rPr>
          <t>Introduzca la fecha de inicio del proceso, en formato dd-mm-aaaa</t>
        </r>
      </text>
    </comment>
    <comment ref="F777" authorId="2" shapeId="0" xr:uid="{9A4FCBD5-98A8-496B-AA80-6708F4EB4D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xr:uid="{9CFB1CAF-E3D7-4416-9FA5-C0F78F6E7080}">
      <text/>
    </comment>
    <comment ref="C779" authorId="2" shapeId="0" xr:uid="{6CFA681E-9C79-49B2-B24B-CC549F84D663}">
      <text>
        <r>
          <rPr>
            <sz val="11"/>
            <color theme="1"/>
            <rFont val="Calibri"/>
            <family val="2"/>
            <scheme val="minor"/>
          </rPr>
          <t>Introduzca la fecha prevista de adjudicación, en formato dd-mm-aaaa</t>
        </r>
      </text>
    </comment>
    <comment ref="F779" authorId="2" shapeId="0" xr:uid="{40188490-4E6F-4FB5-A22C-3BF07E555BA9}">
      <text/>
    </comment>
    <comment ref="F780" authorId="2" shapeId="0" xr:uid="{0D88EBB6-59B3-4C54-9EDF-7CEF67A485D4}">
      <text/>
    </comment>
    <comment ref="A782" authorId="2" shapeId="0" xr:uid="{6C9E6AC9-E519-4061-8487-5531F1DF9338}">
      <text>
        <r>
          <rPr>
            <sz val="11"/>
            <color theme="1"/>
            <rFont val="Calibri"/>
            <family val="2"/>
            <scheme val="minor"/>
          </rPr>
          <t>Introduzca un codigo UNSPSC</t>
        </r>
      </text>
    </comment>
    <comment ref="B782" authorId="2" shapeId="0" xr:uid="{32DB4B8A-F606-42A6-B0E4-A18D9B4C5B69}">
      <text>
        <r>
          <rPr>
            <sz val="11"/>
            <color theme="1"/>
            <rFont val="Calibri"/>
            <family val="2"/>
            <scheme val="minor"/>
          </rPr>
          <t>Descripción calculada automáticamente a partir de código del artículo</t>
        </r>
      </text>
    </comment>
    <comment ref="C782" authorId="2" shapeId="0" xr:uid="{D344ED85-EF0B-42B2-9849-87B267DD5AF3}">
      <text>
        <r>
          <rPr>
            <sz val="11"/>
            <color theme="1"/>
            <rFont val="Calibri"/>
            <family val="2"/>
            <scheme val="minor"/>
          </rPr>
          <t>Seleccione un valor de la lista</t>
        </r>
      </text>
    </comment>
    <comment ref="D782" authorId="2" shapeId="0" xr:uid="{26AE610B-D5D8-4412-946D-B3D356574971}">
      <text>
        <r>
          <rPr>
            <sz val="11"/>
            <color theme="1"/>
            <rFont val="Calibri"/>
            <family val="2"/>
            <scheme val="minor"/>
          </rPr>
          <t>Introduzca un número con dos decimales como máximo. Debe ser igual o mayor a la "Cantidad Real Consumida"</t>
        </r>
      </text>
    </comment>
    <comment ref="E782" authorId="2" shapeId="0" xr:uid="{EAA4D4B3-5AB9-4CEE-A745-279AC529408B}">
      <text>
        <r>
          <rPr>
            <sz val="11"/>
            <color theme="1"/>
            <rFont val="Calibri"/>
            <family val="2"/>
            <scheme val="minor"/>
          </rPr>
          <t>Introduzca un número con dos decimales como máximo</t>
        </r>
      </text>
    </comment>
    <comment ref="F782" authorId="2" shapeId="0" xr:uid="{5524D24E-FBB8-49DA-8FCD-A5A57288513F}">
      <text>
        <r>
          <rPr>
            <sz val="11"/>
            <color theme="1"/>
            <rFont val="Calibri"/>
            <family val="2"/>
            <scheme val="minor"/>
          </rPr>
          <t>Monto calculado automáticamente por el sistema</t>
        </r>
      </text>
    </comment>
    <comment ref="A787" authorId="2" shapeId="0" xr:uid="{2A51F5B1-915D-4262-95D4-E9D7690AEB90}">
      <text>
        <r>
          <rPr>
            <sz val="11"/>
            <color theme="1"/>
            <rFont val="Calibri"/>
            <family val="2"/>
            <scheme val="minor"/>
          </rPr>
          <t>Introducir un texto con el nombre o referencia de la contratación</t>
        </r>
      </text>
    </comment>
    <comment ref="B787" authorId="2" shapeId="0" xr:uid="{6D7AE2BC-32DD-4AB0-9BA3-CCD76E5A787B}">
      <text>
        <r>
          <rPr>
            <sz val="11"/>
            <color theme="1"/>
            <rFont val="Calibri"/>
            <family val="2"/>
            <scheme val="minor"/>
          </rPr>
          <t>Introduzca un texto con la finalidad de la contratación</t>
        </r>
      </text>
    </comment>
    <comment ref="C787" authorId="2" shapeId="0" xr:uid="{7AF98FFB-596A-4C72-84E3-D9AB821CB5BB}">
      <text>
        <r>
          <rPr>
            <sz val="11"/>
            <color theme="1"/>
            <rFont val="Calibri"/>
            <family val="2"/>
            <scheme val="minor"/>
          </rPr>
          <t>Seleccionar un valor del listado</t>
        </r>
      </text>
    </comment>
    <comment ref="D787" authorId="2" shapeId="0" xr:uid="{666062DC-971C-4D50-A7CA-E24833F349D2}">
      <text>
        <r>
          <rPr>
            <sz val="11"/>
            <color theme="1"/>
            <rFont val="Calibri"/>
            <family val="2"/>
            <scheme val="minor"/>
          </rPr>
          <t>Seleccione el tipo de procedimiento</t>
        </r>
      </text>
    </comment>
    <comment ref="E787" authorId="2" shapeId="0" xr:uid="{CF7FD3FA-89B0-4FF8-9EFB-1F5444CB4578}">
      <text>
        <r>
          <rPr>
            <sz val="11"/>
            <color theme="1"/>
            <rFont val="Calibri"/>
            <family val="2"/>
            <scheme val="minor"/>
          </rPr>
          <t>Seleccione un valor de la lista</t>
        </r>
      </text>
    </comment>
    <comment ref="F787" authorId="2" shapeId="0" xr:uid="{DF5BE9A1-3134-4358-AD15-270886C59C7E}">
      <text>
        <r>
          <rPr>
            <sz val="11"/>
            <color theme="1"/>
            <rFont val="Calibri"/>
            <family val="2"/>
            <scheme val="minor"/>
          </rPr>
          <t>Introduzca el código SNIP</t>
        </r>
      </text>
    </comment>
    <comment ref="C788" authorId="2" shapeId="0" xr:uid="{57153EDA-3378-43C5-8162-B2C99C66ABA4}">
      <text>
        <r>
          <rPr>
            <sz val="11"/>
            <color theme="1"/>
            <rFont val="Calibri"/>
            <family val="2"/>
            <scheme val="minor"/>
          </rPr>
          <t>Introduzca la fecha de inicio del proceso, en formato dd-mm-aaaa</t>
        </r>
      </text>
    </comment>
    <comment ref="F788" authorId="2" shapeId="0" xr:uid="{895D1FFF-D25B-40E9-90B9-7B5E38453E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2" shapeId="0" xr:uid="{AEAAFA08-7AF3-4836-A5A9-78BC94F8BC41}">
      <text/>
    </comment>
    <comment ref="C790" authorId="2" shapeId="0" xr:uid="{1C7508A2-7ADB-473A-AABD-181FF02B086B}">
      <text>
        <r>
          <rPr>
            <sz val="11"/>
            <color theme="1"/>
            <rFont val="Calibri"/>
            <family val="2"/>
            <scheme val="minor"/>
          </rPr>
          <t>Introduzca la fecha prevista de adjudicación, en formato dd-mm-aaaa</t>
        </r>
      </text>
    </comment>
    <comment ref="F790" authorId="2" shapeId="0" xr:uid="{F24F08E1-CEE3-4E61-A764-B10077F6E2AC}">
      <text/>
    </comment>
    <comment ref="F791" authorId="2" shapeId="0" xr:uid="{E8F31567-BCDB-4A6E-9C11-66ACE52755C1}">
      <text/>
    </comment>
    <comment ref="A793" authorId="2" shapeId="0" xr:uid="{E1F88799-B76F-4FE8-8648-6AC83281D85A}">
      <text>
        <r>
          <rPr>
            <sz val="11"/>
            <color theme="1"/>
            <rFont val="Calibri"/>
            <family val="2"/>
            <scheme val="minor"/>
          </rPr>
          <t>Introduzca un codigo UNSPSC</t>
        </r>
      </text>
    </comment>
    <comment ref="B793" authorId="2" shapeId="0" xr:uid="{10B7810B-EFBD-40E6-AE54-6DBC8CE3A5D3}">
      <text>
        <r>
          <rPr>
            <sz val="11"/>
            <color theme="1"/>
            <rFont val="Calibri"/>
            <family val="2"/>
            <scheme val="minor"/>
          </rPr>
          <t>Descripción calculada automáticamente a partir de código del artículo</t>
        </r>
      </text>
    </comment>
    <comment ref="C793" authorId="2" shapeId="0" xr:uid="{36135A88-D182-4412-A7E8-243348C39150}">
      <text>
        <r>
          <rPr>
            <sz val="11"/>
            <color theme="1"/>
            <rFont val="Calibri"/>
            <family val="2"/>
            <scheme val="minor"/>
          </rPr>
          <t>Seleccione un valor de la lista</t>
        </r>
      </text>
    </comment>
    <comment ref="D793" authorId="2" shapeId="0" xr:uid="{37B6D193-8275-448F-988E-94463686DFFC}">
      <text>
        <r>
          <rPr>
            <sz val="11"/>
            <color theme="1"/>
            <rFont val="Calibri"/>
            <family val="2"/>
            <scheme val="minor"/>
          </rPr>
          <t>Introduzca un número con dos decimales como máximo. Debe ser igual o mayor a la "Cantidad Real Consumida"</t>
        </r>
      </text>
    </comment>
    <comment ref="E793" authorId="2" shapeId="0" xr:uid="{CFD3EADE-75BE-4B9A-9249-687F48938425}">
      <text>
        <r>
          <rPr>
            <sz val="11"/>
            <color theme="1"/>
            <rFont val="Calibri"/>
            <family val="2"/>
            <scheme val="minor"/>
          </rPr>
          <t>Introduzca un número con dos decimales como máximo</t>
        </r>
      </text>
    </comment>
    <comment ref="F793" authorId="2" shapeId="0" xr:uid="{E2C5E815-C5CD-4DB5-9F9F-1AF4379D296E}">
      <text>
        <r>
          <rPr>
            <sz val="11"/>
            <color theme="1"/>
            <rFont val="Calibri"/>
            <family val="2"/>
            <scheme val="minor"/>
          </rPr>
          <t>Monto calculado automáticamente por el sistema</t>
        </r>
      </text>
    </comment>
    <comment ref="A798" authorId="2" shapeId="0" xr:uid="{01103E0C-DB6D-4D83-8AF4-F02637BD2B13}">
      <text>
        <r>
          <rPr>
            <sz val="11"/>
            <color theme="1"/>
            <rFont val="Calibri"/>
            <family val="2"/>
            <scheme val="minor"/>
          </rPr>
          <t>Introducir un texto con el nombre o referencia de la contratación</t>
        </r>
      </text>
    </comment>
    <comment ref="B798" authorId="2" shapeId="0" xr:uid="{D37FCDE0-4672-4564-A014-6E9B0780E670}">
      <text>
        <r>
          <rPr>
            <sz val="11"/>
            <color theme="1"/>
            <rFont val="Calibri"/>
            <family val="2"/>
            <scheme val="minor"/>
          </rPr>
          <t>Introduzca un texto con la finalidad de la contratación</t>
        </r>
      </text>
    </comment>
    <comment ref="C798" authorId="2" shapeId="0" xr:uid="{573BCE3F-0068-4303-8744-0F59F5EC5DFB}">
      <text>
        <r>
          <rPr>
            <sz val="11"/>
            <color theme="1"/>
            <rFont val="Calibri"/>
            <family val="2"/>
            <scheme val="minor"/>
          </rPr>
          <t>Seleccionar un valor del listado</t>
        </r>
      </text>
    </comment>
    <comment ref="D798" authorId="2" shapeId="0" xr:uid="{B48D2A8A-B9CC-4218-A078-EF480D06CC27}">
      <text>
        <r>
          <rPr>
            <sz val="11"/>
            <color theme="1"/>
            <rFont val="Calibri"/>
            <family val="2"/>
            <scheme val="minor"/>
          </rPr>
          <t>Seleccione el tipo de procedimiento</t>
        </r>
      </text>
    </comment>
    <comment ref="E798" authorId="2" shapeId="0" xr:uid="{433924DE-D30C-4710-B8A6-746931C0167E}">
      <text>
        <r>
          <rPr>
            <sz val="11"/>
            <color theme="1"/>
            <rFont val="Calibri"/>
            <family val="2"/>
            <scheme val="minor"/>
          </rPr>
          <t>Seleccione un valor de la lista</t>
        </r>
      </text>
    </comment>
    <comment ref="F798" authorId="2" shapeId="0" xr:uid="{EEEBEAA1-41F3-47BD-93E3-383E32C53A3A}">
      <text>
        <r>
          <rPr>
            <sz val="11"/>
            <color theme="1"/>
            <rFont val="Calibri"/>
            <family val="2"/>
            <scheme val="minor"/>
          </rPr>
          <t>Introduzca el código SNIP</t>
        </r>
      </text>
    </comment>
    <comment ref="C799" authorId="2" shapeId="0" xr:uid="{69DB97B3-807C-402B-935E-A007DE0A2802}">
      <text>
        <r>
          <rPr>
            <sz val="11"/>
            <color theme="1"/>
            <rFont val="Calibri"/>
            <family val="2"/>
            <scheme val="minor"/>
          </rPr>
          <t>Introduzca la fecha de inicio del proceso, en formato dd-mm-aaaa</t>
        </r>
      </text>
    </comment>
    <comment ref="F799" authorId="2" shapeId="0" xr:uid="{D459FE63-458E-46C2-A6D7-D05A1DA7F8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xr:uid="{4E88834E-3B2D-44BC-AA29-7DA9BA5BFD49}">
      <text/>
    </comment>
    <comment ref="C801" authorId="2" shapeId="0" xr:uid="{717E7AF7-06E0-46C1-8A4C-03DADA5F6954}">
      <text>
        <r>
          <rPr>
            <sz val="11"/>
            <color theme="1"/>
            <rFont val="Calibri"/>
            <family val="2"/>
            <scheme val="minor"/>
          </rPr>
          <t>Introduzca la fecha prevista de adjudicación, en formato dd-mm-aaaa</t>
        </r>
      </text>
    </comment>
    <comment ref="F801" authorId="2" shapeId="0" xr:uid="{803122FD-CDDE-4CEB-81EC-59FFFDA0F42E}">
      <text/>
    </comment>
    <comment ref="F802" authorId="2" shapeId="0" xr:uid="{E6F6CDEF-FFAE-4A07-85DE-05B835BEAE72}">
      <text/>
    </comment>
    <comment ref="A804" authorId="2" shapeId="0" xr:uid="{E837C9F6-F48D-4B45-9FAE-02D19036C2F1}">
      <text>
        <r>
          <rPr>
            <sz val="11"/>
            <color theme="1"/>
            <rFont val="Calibri"/>
            <family val="2"/>
            <scheme val="minor"/>
          </rPr>
          <t>Introduzca un codigo UNSPSC</t>
        </r>
      </text>
    </comment>
    <comment ref="B804" authorId="2" shapeId="0" xr:uid="{4DAC2BC0-9EF5-4162-AD94-3AB05E93487E}">
      <text>
        <r>
          <rPr>
            <sz val="11"/>
            <color theme="1"/>
            <rFont val="Calibri"/>
            <family val="2"/>
            <scheme val="minor"/>
          </rPr>
          <t>Descripción calculada automáticamente a partir de código del artículo</t>
        </r>
      </text>
    </comment>
    <comment ref="C804" authorId="2" shapeId="0" xr:uid="{11EE5137-0E45-421E-B13C-9AE14F7AB988}">
      <text>
        <r>
          <rPr>
            <sz val="11"/>
            <color theme="1"/>
            <rFont val="Calibri"/>
            <family val="2"/>
            <scheme val="minor"/>
          </rPr>
          <t>Seleccione un valor de la lista</t>
        </r>
      </text>
    </comment>
    <comment ref="D804" authorId="2" shapeId="0" xr:uid="{E5FBEF62-37EC-432F-97E0-D0A425FDDE20}">
      <text>
        <r>
          <rPr>
            <sz val="11"/>
            <color theme="1"/>
            <rFont val="Calibri"/>
            <family val="2"/>
            <scheme val="minor"/>
          </rPr>
          <t>Introduzca un número con dos decimales como máximo. Debe ser igual o mayor a la "Cantidad Real Consumida"</t>
        </r>
      </text>
    </comment>
    <comment ref="E804" authorId="2" shapeId="0" xr:uid="{55C68E4E-6594-42A4-AD5F-5AB00D4DCCD8}">
      <text>
        <r>
          <rPr>
            <sz val="11"/>
            <color theme="1"/>
            <rFont val="Calibri"/>
            <family val="2"/>
            <scheme val="minor"/>
          </rPr>
          <t>Introduzca un número con dos decimales como máximo</t>
        </r>
      </text>
    </comment>
    <comment ref="F804" authorId="2" shapeId="0" xr:uid="{A453DB54-9133-4440-AB34-B0F9EB879FC0}">
      <text>
        <r>
          <rPr>
            <sz val="11"/>
            <color theme="1"/>
            <rFont val="Calibri"/>
            <family val="2"/>
            <scheme val="minor"/>
          </rPr>
          <t>Monto calculado automáticamente por el sistema</t>
        </r>
      </text>
    </comment>
    <comment ref="A809" authorId="2" shapeId="0" xr:uid="{B3F4A3CC-115D-49FE-905C-62F4EF7EF249}">
      <text>
        <r>
          <rPr>
            <sz val="11"/>
            <color theme="1"/>
            <rFont val="Calibri"/>
            <family val="2"/>
            <scheme val="minor"/>
          </rPr>
          <t>Introducir un texto con el nombre o referencia de la contratación</t>
        </r>
      </text>
    </comment>
    <comment ref="B809" authorId="2" shapeId="0" xr:uid="{BC786FC5-ED13-40C8-B10A-31C5CBAC82AD}">
      <text>
        <r>
          <rPr>
            <sz val="11"/>
            <color theme="1"/>
            <rFont val="Calibri"/>
            <family val="2"/>
            <scheme val="minor"/>
          </rPr>
          <t>Introduzca un texto con la finalidad de la contratación</t>
        </r>
      </text>
    </comment>
    <comment ref="C809" authorId="2" shapeId="0" xr:uid="{36A8DA46-03FB-427A-B4E0-CC55D7F4DC85}">
      <text>
        <r>
          <rPr>
            <sz val="11"/>
            <color theme="1"/>
            <rFont val="Calibri"/>
            <family val="2"/>
            <scheme val="minor"/>
          </rPr>
          <t>Seleccionar un valor del listado</t>
        </r>
      </text>
    </comment>
    <comment ref="D809" authorId="2" shapeId="0" xr:uid="{1894B62D-FE84-4CDC-A48A-CCC297A16EBD}">
      <text>
        <r>
          <rPr>
            <sz val="11"/>
            <color theme="1"/>
            <rFont val="Calibri"/>
            <family val="2"/>
            <scheme val="minor"/>
          </rPr>
          <t>Seleccione el tipo de procedimiento</t>
        </r>
      </text>
    </comment>
    <comment ref="E809" authorId="2" shapeId="0" xr:uid="{D1B8177F-D243-41A9-B506-A7B887CA9698}">
      <text>
        <r>
          <rPr>
            <sz val="11"/>
            <color theme="1"/>
            <rFont val="Calibri"/>
            <family val="2"/>
            <scheme val="minor"/>
          </rPr>
          <t>Seleccione un valor de la lista</t>
        </r>
      </text>
    </comment>
    <comment ref="F809" authorId="2" shapeId="0" xr:uid="{3C7A807E-E429-41F7-901D-A60269677CFA}">
      <text>
        <r>
          <rPr>
            <sz val="11"/>
            <color theme="1"/>
            <rFont val="Calibri"/>
            <family val="2"/>
            <scheme val="minor"/>
          </rPr>
          <t>Introduzca el código SNIP</t>
        </r>
      </text>
    </comment>
    <comment ref="C810" authorId="2" shapeId="0" xr:uid="{B33E6FB1-9001-48F4-81FA-1A4C215B9C83}">
      <text>
        <r>
          <rPr>
            <sz val="11"/>
            <color theme="1"/>
            <rFont val="Calibri"/>
            <family val="2"/>
            <scheme val="minor"/>
          </rPr>
          <t>Introduzca la fecha de inicio del proceso, en formato dd-mm-aaaa</t>
        </r>
      </text>
    </comment>
    <comment ref="F810" authorId="2" shapeId="0" xr:uid="{7DEBB856-A5B5-452E-9DF5-DA1BFF3BC6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xr:uid="{4CB3301E-EB7C-4697-AD65-11D13BEBE460}">
      <text/>
    </comment>
    <comment ref="C812" authorId="2" shapeId="0" xr:uid="{6E107AA8-52E9-40A6-BEDB-427465DD1283}">
      <text>
        <r>
          <rPr>
            <sz val="11"/>
            <color theme="1"/>
            <rFont val="Calibri"/>
            <family val="2"/>
            <scheme val="minor"/>
          </rPr>
          <t>Introduzca la fecha prevista de adjudicación, en formato dd-mm-aaaa</t>
        </r>
      </text>
    </comment>
    <comment ref="F812" authorId="2" shapeId="0" xr:uid="{0D355307-7792-4493-8D38-EEFCDC50B04D}">
      <text/>
    </comment>
    <comment ref="F813" authorId="2" shapeId="0" xr:uid="{BC029CBF-4130-4109-9B32-9CBCA5A53841}">
      <text/>
    </comment>
    <comment ref="A815" authorId="2" shapeId="0" xr:uid="{3B6F6720-6209-4AED-B34B-E63F6D640F36}">
      <text>
        <r>
          <rPr>
            <sz val="11"/>
            <color theme="1"/>
            <rFont val="Calibri"/>
            <family val="2"/>
            <scheme val="minor"/>
          </rPr>
          <t>Introduzca un codigo UNSPSC</t>
        </r>
      </text>
    </comment>
    <comment ref="B815" authorId="2" shapeId="0" xr:uid="{6945FD08-1379-433C-8D26-612D670F7F36}">
      <text>
        <r>
          <rPr>
            <sz val="11"/>
            <color theme="1"/>
            <rFont val="Calibri"/>
            <family val="2"/>
            <scheme val="minor"/>
          </rPr>
          <t>Descripción calculada automáticamente a partir de código del artículo</t>
        </r>
      </text>
    </comment>
    <comment ref="C815" authorId="2" shapeId="0" xr:uid="{184FF619-F7C5-47C0-8BE4-41C79F5DDA0E}">
      <text>
        <r>
          <rPr>
            <sz val="11"/>
            <color theme="1"/>
            <rFont val="Calibri"/>
            <family val="2"/>
            <scheme val="minor"/>
          </rPr>
          <t>Seleccione un valor de la lista</t>
        </r>
      </text>
    </comment>
    <comment ref="D815" authorId="2" shapeId="0" xr:uid="{877945A8-27AD-4BEE-AFFD-546C84A04C5B}">
      <text>
        <r>
          <rPr>
            <sz val="11"/>
            <color theme="1"/>
            <rFont val="Calibri"/>
            <family val="2"/>
            <scheme val="minor"/>
          </rPr>
          <t>Introduzca un número con dos decimales como máximo. Debe ser igual o mayor a la "Cantidad Real Consumida"</t>
        </r>
      </text>
    </comment>
    <comment ref="E815" authorId="2" shapeId="0" xr:uid="{7214DF46-ADC1-4463-916C-A5E0590D28A8}">
      <text>
        <r>
          <rPr>
            <sz val="11"/>
            <color theme="1"/>
            <rFont val="Calibri"/>
            <family val="2"/>
            <scheme val="minor"/>
          </rPr>
          <t>Introduzca un número con dos decimales como máximo</t>
        </r>
      </text>
    </comment>
    <comment ref="F815" authorId="2" shapeId="0" xr:uid="{555EBD49-E091-4A8B-8F39-6A13E5C38C2F}">
      <text>
        <r>
          <rPr>
            <sz val="11"/>
            <color theme="1"/>
            <rFont val="Calibri"/>
            <family val="2"/>
            <scheme val="minor"/>
          </rPr>
          <t>Monto calculado automáticamente por el sistema</t>
        </r>
      </text>
    </comment>
    <comment ref="A822" authorId="2" shapeId="0" xr:uid="{519A0192-E8F7-4A3A-A448-44EAC74B9021}">
      <text>
        <r>
          <rPr>
            <sz val="11"/>
            <color theme="1"/>
            <rFont val="Calibri"/>
            <family val="2"/>
            <scheme val="minor"/>
          </rPr>
          <t>Introducir un texto con el nombre o referencia de la contratación</t>
        </r>
      </text>
    </comment>
    <comment ref="B822" authorId="2" shapeId="0" xr:uid="{A36F64A7-386A-4EEC-ACED-96197981AD64}">
      <text>
        <r>
          <rPr>
            <sz val="11"/>
            <color theme="1"/>
            <rFont val="Calibri"/>
            <family val="2"/>
            <scheme val="minor"/>
          </rPr>
          <t>Introduzca un texto con la finalidad de la contratación</t>
        </r>
      </text>
    </comment>
    <comment ref="C822" authorId="2" shapeId="0" xr:uid="{F5944886-060F-4389-9846-5A7149CBA2B1}">
      <text>
        <r>
          <rPr>
            <sz val="11"/>
            <color theme="1"/>
            <rFont val="Calibri"/>
            <family val="2"/>
            <scheme val="minor"/>
          </rPr>
          <t>Seleccionar un valor del listado</t>
        </r>
      </text>
    </comment>
    <comment ref="D822" authorId="2" shapeId="0" xr:uid="{798704B0-2F76-41DA-AEFC-B56AC5BEA185}">
      <text>
        <r>
          <rPr>
            <sz val="11"/>
            <color theme="1"/>
            <rFont val="Calibri"/>
            <family val="2"/>
            <scheme val="minor"/>
          </rPr>
          <t>Seleccione el tipo de procedimiento</t>
        </r>
      </text>
    </comment>
    <comment ref="E822" authorId="2" shapeId="0" xr:uid="{EFF290D8-06F9-4C7E-BB67-3A485C8B31C6}">
      <text>
        <r>
          <rPr>
            <sz val="11"/>
            <color theme="1"/>
            <rFont val="Calibri"/>
            <family val="2"/>
            <scheme val="minor"/>
          </rPr>
          <t>Seleccione un valor de la lista</t>
        </r>
      </text>
    </comment>
    <comment ref="F822" authorId="2" shapeId="0" xr:uid="{8D07E96D-3AA7-4342-9538-87465ED7CFAC}">
      <text>
        <r>
          <rPr>
            <sz val="11"/>
            <color theme="1"/>
            <rFont val="Calibri"/>
            <family val="2"/>
            <scheme val="minor"/>
          </rPr>
          <t>Introduzca el código SNIP</t>
        </r>
      </text>
    </comment>
    <comment ref="C823" authorId="2" shapeId="0" xr:uid="{18C928A3-27EF-4359-8E71-237AD711FF8D}">
      <text>
        <r>
          <rPr>
            <sz val="11"/>
            <color theme="1"/>
            <rFont val="Calibri"/>
            <family val="2"/>
            <scheme val="minor"/>
          </rPr>
          <t>Introduzca la fecha de inicio del proceso, en formato dd-mm-aaaa</t>
        </r>
      </text>
    </comment>
    <comment ref="F823" authorId="2" shapeId="0" xr:uid="{89D5810C-D84B-4825-95A9-9F5C76D020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2" shapeId="0" xr:uid="{3E7AC352-7552-4E17-A078-EAF8740D4930}">
      <text/>
    </comment>
    <comment ref="C825" authorId="2" shapeId="0" xr:uid="{1F1FC5F0-A399-4E6E-BD1E-DEC80174CF79}">
      <text>
        <r>
          <rPr>
            <sz val="11"/>
            <color theme="1"/>
            <rFont val="Calibri"/>
            <family val="2"/>
            <scheme val="minor"/>
          </rPr>
          <t>Introduzca la fecha prevista de adjudicación, en formato dd-mm-aaaa</t>
        </r>
      </text>
    </comment>
    <comment ref="F825" authorId="2" shapeId="0" xr:uid="{3862F390-7D24-491C-905D-1FBA265BC9AC}">
      <text/>
    </comment>
    <comment ref="F826" authorId="2" shapeId="0" xr:uid="{DDB06294-576E-49A5-AB8C-ABABB076B013}">
      <text/>
    </comment>
    <comment ref="A828" authorId="2" shapeId="0" xr:uid="{9ECB529F-498B-4E38-A245-949660AC480E}">
      <text>
        <r>
          <rPr>
            <sz val="11"/>
            <color theme="1"/>
            <rFont val="Calibri"/>
            <family val="2"/>
            <scheme val="minor"/>
          </rPr>
          <t>Introduzca un codigo UNSPSC</t>
        </r>
      </text>
    </comment>
    <comment ref="B828" authorId="2" shapeId="0" xr:uid="{BC514E00-4213-4039-9984-AD57CBD6A8C5}">
      <text>
        <r>
          <rPr>
            <sz val="11"/>
            <color theme="1"/>
            <rFont val="Calibri"/>
            <family val="2"/>
            <scheme val="minor"/>
          </rPr>
          <t>Descripción calculada automáticamente a partir de código del artículo</t>
        </r>
      </text>
    </comment>
    <comment ref="C828" authorId="2" shapeId="0" xr:uid="{8B75FC59-D7D7-4D59-8B86-CE2F24366CB0}">
      <text>
        <r>
          <rPr>
            <sz val="11"/>
            <color theme="1"/>
            <rFont val="Calibri"/>
            <family val="2"/>
            <scheme val="minor"/>
          </rPr>
          <t>Seleccione un valor de la lista</t>
        </r>
      </text>
    </comment>
    <comment ref="D828" authorId="2" shapeId="0" xr:uid="{B3B7D9A4-8BCA-4029-B8FF-418DD706DD44}">
      <text>
        <r>
          <rPr>
            <sz val="11"/>
            <color theme="1"/>
            <rFont val="Calibri"/>
            <family val="2"/>
            <scheme val="minor"/>
          </rPr>
          <t>Introduzca un número con dos decimales como máximo. Debe ser igual o mayor a la "Cantidad Real Consumida"</t>
        </r>
      </text>
    </comment>
    <comment ref="E828" authorId="2" shapeId="0" xr:uid="{9B2486A6-BF34-49AF-BD3A-0725393F77BC}">
      <text>
        <r>
          <rPr>
            <sz val="11"/>
            <color theme="1"/>
            <rFont val="Calibri"/>
            <family val="2"/>
            <scheme val="minor"/>
          </rPr>
          <t>Introduzca un número con dos decimales como máximo</t>
        </r>
      </text>
    </comment>
    <comment ref="F828" authorId="2" shapeId="0" xr:uid="{5B36E4CD-2643-407F-95A8-880A7C47EA0B}">
      <text>
        <r>
          <rPr>
            <sz val="11"/>
            <color theme="1"/>
            <rFont val="Calibri"/>
            <family val="2"/>
            <scheme val="minor"/>
          </rPr>
          <t>Monto calculado automáticamente por el sistema</t>
        </r>
      </text>
    </comment>
    <comment ref="A835" authorId="2" shapeId="0" xr:uid="{0053B941-7C33-4D3A-A747-1BBEC42272A9}">
      <text>
        <r>
          <rPr>
            <sz val="11"/>
            <color theme="1"/>
            <rFont val="Calibri"/>
            <family val="2"/>
            <scheme val="minor"/>
          </rPr>
          <t>Introducir un texto con el nombre o referencia de la contratación</t>
        </r>
      </text>
    </comment>
    <comment ref="B835" authorId="2" shapeId="0" xr:uid="{54551AE5-E73D-4012-95AA-DF535C11BD8F}">
      <text>
        <r>
          <rPr>
            <sz val="11"/>
            <color theme="1"/>
            <rFont val="Calibri"/>
            <family val="2"/>
            <scheme val="minor"/>
          </rPr>
          <t>Introduzca un texto con la finalidad de la contratación</t>
        </r>
      </text>
    </comment>
    <comment ref="C835" authorId="2" shapeId="0" xr:uid="{5500B31A-0636-4CC2-A15B-360C0D31BF26}">
      <text>
        <r>
          <rPr>
            <sz val="11"/>
            <color theme="1"/>
            <rFont val="Calibri"/>
            <family val="2"/>
            <scheme val="minor"/>
          </rPr>
          <t>Seleccionar un valor del listado</t>
        </r>
      </text>
    </comment>
    <comment ref="D835" authorId="2" shapeId="0" xr:uid="{F9AB8B2C-FB8D-462C-9994-D424CF2C9E86}">
      <text>
        <r>
          <rPr>
            <sz val="11"/>
            <color theme="1"/>
            <rFont val="Calibri"/>
            <family val="2"/>
            <scheme val="minor"/>
          </rPr>
          <t>Seleccione el tipo de procedimiento</t>
        </r>
      </text>
    </comment>
    <comment ref="E835" authorId="2" shapeId="0" xr:uid="{03C8A16C-9C12-4CD2-9B55-064ECEF47A71}">
      <text>
        <r>
          <rPr>
            <sz val="11"/>
            <color theme="1"/>
            <rFont val="Calibri"/>
            <family val="2"/>
            <scheme val="minor"/>
          </rPr>
          <t>Seleccione un valor de la lista</t>
        </r>
      </text>
    </comment>
    <comment ref="F835" authorId="2" shapeId="0" xr:uid="{AB4C7F70-2BC2-4C36-AA63-8AB93A5341F6}">
      <text>
        <r>
          <rPr>
            <sz val="11"/>
            <color theme="1"/>
            <rFont val="Calibri"/>
            <family val="2"/>
            <scheme val="minor"/>
          </rPr>
          <t>Introduzca el código SNIP</t>
        </r>
      </text>
    </comment>
    <comment ref="C836" authorId="2" shapeId="0" xr:uid="{78E8A9D0-B257-4AB5-A3AA-9BCF3DCAE360}">
      <text>
        <r>
          <rPr>
            <sz val="11"/>
            <color theme="1"/>
            <rFont val="Calibri"/>
            <family val="2"/>
            <scheme val="minor"/>
          </rPr>
          <t>Introduzca la fecha de inicio del proceso, en formato dd-mm-aaaa</t>
        </r>
      </text>
    </comment>
    <comment ref="F836" authorId="2" shapeId="0" xr:uid="{C8CC367C-372D-443C-BCCA-CD4E6196A0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2" shapeId="0" xr:uid="{3EA3BC19-FECE-4D53-8051-7D31BBB264B4}">
      <text/>
    </comment>
    <comment ref="C838" authorId="2" shapeId="0" xr:uid="{87D60A98-FA87-4291-B6CF-7B348B15A1FA}">
      <text>
        <r>
          <rPr>
            <sz val="11"/>
            <color theme="1"/>
            <rFont val="Calibri"/>
            <family val="2"/>
            <scheme val="minor"/>
          </rPr>
          <t>Introduzca la fecha prevista de adjudicación, en formato dd-mm-aaaa</t>
        </r>
      </text>
    </comment>
    <comment ref="F838" authorId="2" shapeId="0" xr:uid="{20BBADBD-E7E3-443F-ADD2-85442AA5C2D9}">
      <text/>
    </comment>
    <comment ref="F839" authorId="2" shapeId="0" xr:uid="{1049EFA8-32C6-4D64-B9D2-441177983E6D}">
      <text/>
    </comment>
    <comment ref="A841" authorId="2" shapeId="0" xr:uid="{ED9E1468-3C56-4E99-A5E3-0D262B1B7AA6}">
      <text>
        <r>
          <rPr>
            <sz val="11"/>
            <color theme="1"/>
            <rFont val="Calibri"/>
            <family val="2"/>
            <scheme val="minor"/>
          </rPr>
          <t>Introduzca un codigo UNSPSC</t>
        </r>
      </text>
    </comment>
    <comment ref="B841" authorId="2" shapeId="0" xr:uid="{8922112C-189D-4642-9E32-C10D8FC08787}">
      <text>
        <r>
          <rPr>
            <sz val="11"/>
            <color theme="1"/>
            <rFont val="Calibri"/>
            <family val="2"/>
            <scheme val="minor"/>
          </rPr>
          <t>Descripción calculada automáticamente a partir de código del artículo</t>
        </r>
      </text>
    </comment>
    <comment ref="C841" authorId="2" shapeId="0" xr:uid="{510F068F-EB93-4465-B2E9-236901237DDE}">
      <text>
        <r>
          <rPr>
            <sz val="11"/>
            <color theme="1"/>
            <rFont val="Calibri"/>
            <family val="2"/>
            <scheme val="minor"/>
          </rPr>
          <t>Seleccione un valor de la lista</t>
        </r>
      </text>
    </comment>
    <comment ref="D841" authorId="2" shapeId="0" xr:uid="{44BDAB47-9553-45E0-A72B-8CDCE59350A2}">
      <text>
        <r>
          <rPr>
            <sz val="11"/>
            <color theme="1"/>
            <rFont val="Calibri"/>
            <family val="2"/>
            <scheme val="minor"/>
          </rPr>
          <t>Introduzca un número con dos decimales como máximo. Debe ser igual o mayor a la "Cantidad Real Consumida"</t>
        </r>
      </text>
    </comment>
    <comment ref="E841" authorId="2" shapeId="0" xr:uid="{BFAB7310-F6E7-4119-B1F1-959834670A0D}">
      <text>
        <r>
          <rPr>
            <sz val="11"/>
            <color theme="1"/>
            <rFont val="Calibri"/>
            <family val="2"/>
            <scheme val="minor"/>
          </rPr>
          <t>Introduzca un número con dos decimales como máximo</t>
        </r>
      </text>
    </comment>
    <comment ref="F841" authorId="2" shapeId="0" xr:uid="{A29CB935-BE5B-4128-8AAD-20B94098203E}">
      <text>
        <r>
          <rPr>
            <sz val="11"/>
            <color theme="1"/>
            <rFont val="Calibri"/>
            <family val="2"/>
            <scheme val="minor"/>
          </rPr>
          <t>Monto calculado automáticamente por el sistema</t>
        </r>
      </text>
    </comment>
    <comment ref="A848" authorId="2" shapeId="0" xr:uid="{228C2111-B1DA-40D7-B8B7-46BC31FC1E04}">
      <text>
        <r>
          <rPr>
            <sz val="11"/>
            <color theme="1"/>
            <rFont val="Calibri"/>
            <family val="2"/>
            <scheme val="minor"/>
          </rPr>
          <t>Introducir un texto con el nombre o referencia de la contratación</t>
        </r>
      </text>
    </comment>
    <comment ref="B848" authorId="2" shapeId="0" xr:uid="{1C30026C-2000-4899-BE1B-E7221462BBEB}">
      <text>
        <r>
          <rPr>
            <sz val="11"/>
            <color theme="1"/>
            <rFont val="Calibri"/>
            <family val="2"/>
            <scheme val="minor"/>
          </rPr>
          <t>Introduzca un texto con la finalidad de la contratación</t>
        </r>
      </text>
    </comment>
    <comment ref="C848" authorId="2" shapeId="0" xr:uid="{131C17BD-D650-44AE-A764-F1992BEF09F1}">
      <text>
        <r>
          <rPr>
            <sz val="11"/>
            <color theme="1"/>
            <rFont val="Calibri"/>
            <family val="2"/>
            <scheme val="minor"/>
          </rPr>
          <t>Seleccionar un valor del listado</t>
        </r>
      </text>
    </comment>
    <comment ref="D848" authorId="2" shapeId="0" xr:uid="{1EF036EF-F5FC-4776-B7CB-711B9C1071A1}">
      <text>
        <r>
          <rPr>
            <sz val="11"/>
            <color theme="1"/>
            <rFont val="Calibri"/>
            <family val="2"/>
            <scheme val="minor"/>
          </rPr>
          <t>Seleccione el tipo de procedimiento</t>
        </r>
      </text>
    </comment>
    <comment ref="E848" authorId="2" shapeId="0" xr:uid="{6CBBCE21-675E-4340-BFF5-8FB50162A8A4}">
      <text>
        <r>
          <rPr>
            <sz val="11"/>
            <color theme="1"/>
            <rFont val="Calibri"/>
            <family val="2"/>
            <scheme val="minor"/>
          </rPr>
          <t>Seleccione un valor de la lista</t>
        </r>
      </text>
    </comment>
    <comment ref="F848" authorId="2" shapeId="0" xr:uid="{07B7D100-5B0A-4DBC-B064-FFA814BF2582}">
      <text>
        <r>
          <rPr>
            <sz val="11"/>
            <color theme="1"/>
            <rFont val="Calibri"/>
            <family val="2"/>
            <scheme val="minor"/>
          </rPr>
          <t>Introduzca el código SNIP</t>
        </r>
      </text>
    </comment>
    <comment ref="C849" authorId="2" shapeId="0" xr:uid="{CF322AFB-4E41-478E-8F62-F160DA91A35D}">
      <text>
        <r>
          <rPr>
            <sz val="11"/>
            <color theme="1"/>
            <rFont val="Calibri"/>
            <family val="2"/>
            <scheme val="minor"/>
          </rPr>
          <t>Introduzca la fecha de inicio del proceso, en formato dd-mm-aaaa</t>
        </r>
      </text>
    </comment>
    <comment ref="F849" authorId="2" shapeId="0" xr:uid="{BB5DBA6B-6647-4753-8783-02BA983AE3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2" shapeId="0" xr:uid="{A58918E6-B1F1-4F29-B39B-EE175DBFB6A4}">
      <text/>
    </comment>
    <comment ref="C851" authorId="2" shapeId="0" xr:uid="{697A586C-A3EC-4EB8-9762-3C903182BAB1}">
      <text>
        <r>
          <rPr>
            <sz val="11"/>
            <color theme="1"/>
            <rFont val="Calibri"/>
            <family val="2"/>
            <scheme val="minor"/>
          </rPr>
          <t>Introduzca la fecha prevista de adjudicación, en formato dd-mm-aaaa</t>
        </r>
      </text>
    </comment>
    <comment ref="F851" authorId="2" shapeId="0" xr:uid="{077ABC13-ED15-4357-A373-B924780C1679}">
      <text/>
    </comment>
    <comment ref="F852" authorId="2" shapeId="0" xr:uid="{72F77B5C-2173-45F4-A631-852C28B6E9DD}">
      <text/>
    </comment>
    <comment ref="A854" authorId="2" shapeId="0" xr:uid="{90C4C957-F060-4789-8AC0-CA1E6F889442}">
      <text>
        <r>
          <rPr>
            <sz val="11"/>
            <color theme="1"/>
            <rFont val="Calibri"/>
            <family val="2"/>
            <scheme val="minor"/>
          </rPr>
          <t>Introduzca un codigo UNSPSC</t>
        </r>
      </text>
    </comment>
    <comment ref="B854" authorId="2" shapeId="0" xr:uid="{FCF8C910-B055-4401-A774-65E0457DE8F0}">
      <text>
        <r>
          <rPr>
            <sz val="11"/>
            <color theme="1"/>
            <rFont val="Calibri"/>
            <family val="2"/>
            <scheme val="minor"/>
          </rPr>
          <t>Descripción calculada automáticamente a partir de código del artículo</t>
        </r>
      </text>
    </comment>
    <comment ref="C854" authorId="2" shapeId="0" xr:uid="{B822278F-2F3B-45B2-8B41-9E2F8C714906}">
      <text>
        <r>
          <rPr>
            <sz val="11"/>
            <color theme="1"/>
            <rFont val="Calibri"/>
            <family val="2"/>
            <scheme val="minor"/>
          </rPr>
          <t>Seleccione un valor de la lista</t>
        </r>
      </text>
    </comment>
    <comment ref="D854" authorId="2" shapeId="0" xr:uid="{B13D1852-0189-4245-BD68-F5DE974CD84C}">
      <text>
        <r>
          <rPr>
            <sz val="11"/>
            <color theme="1"/>
            <rFont val="Calibri"/>
            <family val="2"/>
            <scheme val="minor"/>
          </rPr>
          <t>Introduzca un número con dos decimales como máximo. Debe ser igual o mayor a la "Cantidad Real Consumida"</t>
        </r>
      </text>
    </comment>
    <comment ref="E854" authorId="2" shapeId="0" xr:uid="{9432CB5E-7C9C-4BDB-97C9-A56B6A2F0B7F}">
      <text>
        <r>
          <rPr>
            <sz val="11"/>
            <color theme="1"/>
            <rFont val="Calibri"/>
            <family val="2"/>
            <scheme val="minor"/>
          </rPr>
          <t>Introduzca un número con dos decimales como máximo</t>
        </r>
      </text>
    </comment>
    <comment ref="F854" authorId="2" shapeId="0" xr:uid="{15B2FD88-49B2-4D22-8682-5EC25C2D8A1A}">
      <text>
        <r>
          <rPr>
            <sz val="11"/>
            <color theme="1"/>
            <rFont val="Calibri"/>
            <family val="2"/>
            <scheme val="minor"/>
          </rPr>
          <t>Monto calculado automáticamente por el sistema</t>
        </r>
      </text>
    </comment>
    <comment ref="A861" authorId="2" shapeId="0" xr:uid="{2C706A26-40D3-44EE-BA8A-2D26E071365F}">
      <text>
        <r>
          <rPr>
            <sz val="11"/>
            <color theme="1"/>
            <rFont val="Calibri"/>
            <family val="2"/>
            <scheme val="minor"/>
          </rPr>
          <t>Introducir un texto con el nombre o referencia de la contratación</t>
        </r>
      </text>
    </comment>
    <comment ref="B861" authorId="2" shapeId="0" xr:uid="{13DE1728-C9E1-4ABE-9D7A-AD1A8EB1A671}">
      <text>
        <r>
          <rPr>
            <sz val="11"/>
            <color theme="1"/>
            <rFont val="Calibri"/>
            <family val="2"/>
            <scheme val="minor"/>
          </rPr>
          <t>Introduzca un texto con la finalidad de la contratación</t>
        </r>
      </text>
    </comment>
    <comment ref="C861" authorId="2" shapeId="0" xr:uid="{8BFBF2E8-BE5D-4B61-ABC9-C247573871C1}">
      <text>
        <r>
          <rPr>
            <sz val="11"/>
            <color theme="1"/>
            <rFont val="Calibri"/>
            <family val="2"/>
            <scheme val="minor"/>
          </rPr>
          <t>Seleccionar un valor del listado</t>
        </r>
      </text>
    </comment>
    <comment ref="D861" authorId="2" shapeId="0" xr:uid="{13617556-1775-4A6A-8BCF-44FF69EB10E2}">
      <text>
        <r>
          <rPr>
            <sz val="11"/>
            <color theme="1"/>
            <rFont val="Calibri"/>
            <family val="2"/>
            <scheme val="minor"/>
          </rPr>
          <t>Seleccione el tipo de procedimiento</t>
        </r>
      </text>
    </comment>
    <comment ref="E861" authorId="2" shapeId="0" xr:uid="{87416583-19B4-43CF-B752-2114E0D87C6D}">
      <text>
        <r>
          <rPr>
            <sz val="11"/>
            <color theme="1"/>
            <rFont val="Calibri"/>
            <family val="2"/>
            <scheme val="minor"/>
          </rPr>
          <t>Seleccione un valor de la lista</t>
        </r>
      </text>
    </comment>
    <comment ref="F861" authorId="2" shapeId="0" xr:uid="{4608F95B-2E3A-4054-AB89-F75AB8DB12CE}">
      <text>
        <r>
          <rPr>
            <sz val="11"/>
            <color theme="1"/>
            <rFont val="Calibri"/>
            <family val="2"/>
            <scheme val="minor"/>
          </rPr>
          <t>Introduzca el código SNIP</t>
        </r>
      </text>
    </comment>
    <comment ref="C862" authorId="2" shapeId="0" xr:uid="{3AA162CB-89BB-4971-B6E6-C9324164613E}">
      <text>
        <r>
          <rPr>
            <sz val="11"/>
            <color theme="1"/>
            <rFont val="Calibri"/>
            <family val="2"/>
            <scheme val="minor"/>
          </rPr>
          <t>Introduzca la fecha de inicio del proceso, en formato dd-mm-aaaa</t>
        </r>
      </text>
    </comment>
    <comment ref="F862" authorId="2" shapeId="0" xr:uid="{039B8B46-E242-41D4-B4ED-79F1E05711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2" shapeId="0" xr:uid="{B0E36C0C-D998-4482-8C16-76EA27585604}">
      <text/>
    </comment>
    <comment ref="C864" authorId="2" shapeId="0" xr:uid="{0357E953-FD71-450E-95B4-54C13F8F77C2}">
      <text>
        <r>
          <rPr>
            <sz val="11"/>
            <color theme="1"/>
            <rFont val="Calibri"/>
            <family val="2"/>
            <scheme val="minor"/>
          </rPr>
          <t>Introduzca la fecha prevista de adjudicación, en formato dd-mm-aaaa</t>
        </r>
      </text>
    </comment>
    <comment ref="F864" authorId="2" shapeId="0" xr:uid="{A8CB5B02-E436-47E3-820D-492BB57C5FE8}">
      <text/>
    </comment>
    <comment ref="F865" authorId="2" shapeId="0" xr:uid="{98E68F0B-BC6E-42B3-B42F-86724C791B7D}">
      <text/>
    </comment>
    <comment ref="A867" authorId="2" shapeId="0" xr:uid="{C3708431-72A6-4DEC-9261-C003F10F4FA0}">
      <text>
        <r>
          <rPr>
            <sz val="11"/>
            <color theme="1"/>
            <rFont val="Calibri"/>
            <family val="2"/>
            <scheme val="minor"/>
          </rPr>
          <t>Introduzca un codigo UNSPSC</t>
        </r>
      </text>
    </comment>
    <comment ref="B867" authorId="2" shapeId="0" xr:uid="{5D8150E8-B6D5-4D4B-92F6-960B94822EE0}">
      <text>
        <r>
          <rPr>
            <sz val="11"/>
            <color theme="1"/>
            <rFont val="Calibri"/>
            <family val="2"/>
            <scheme val="minor"/>
          </rPr>
          <t>Descripción calculada automáticamente a partir de código del artículo</t>
        </r>
      </text>
    </comment>
    <comment ref="C867" authorId="2" shapeId="0" xr:uid="{BD0555EE-7F86-4226-9EDE-B6DAC0ADD6C2}">
      <text>
        <r>
          <rPr>
            <sz val="11"/>
            <color theme="1"/>
            <rFont val="Calibri"/>
            <family val="2"/>
            <scheme val="minor"/>
          </rPr>
          <t>Seleccione un valor de la lista</t>
        </r>
      </text>
    </comment>
    <comment ref="D867" authorId="2" shapeId="0" xr:uid="{C3544B49-583F-4817-84F4-326B1AACC98D}">
      <text>
        <r>
          <rPr>
            <sz val="11"/>
            <color theme="1"/>
            <rFont val="Calibri"/>
            <family val="2"/>
            <scheme val="minor"/>
          </rPr>
          <t>Introduzca un número con dos decimales como máximo. Debe ser igual o mayor a la "Cantidad Real Consumida"</t>
        </r>
      </text>
    </comment>
    <comment ref="E867" authorId="2" shapeId="0" xr:uid="{9E91AF8F-1843-49EE-8EE9-B38E30BCE416}">
      <text>
        <r>
          <rPr>
            <sz val="11"/>
            <color theme="1"/>
            <rFont val="Calibri"/>
            <family val="2"/>
            <scheme val="minor"/>
          </rPr>
          <t>Introduzca un número con dos decimales como máximo</t>
        </r>
      </text>
    </comment>
    <comment ref="F867" authorId="2" shapeId="0" xr:uid="{86DFEADD-6906-4EE6-AE4D-B0B3D686C1BE}">
      <text>
        <r>
          <rPr>
            <sz val="11"/>
            <color theme="1"/>
            <rFont val="Calibri"/>
            <family val="2"/>
            <scheme val="minor"/>
          </rPr>
          <t>Monto calculado automáticamente por el sistema</t>
        </r>
      </text>
    </comment>
    <comment ref="A872" authorId="2" shapeId="0" xr:uid="{A9F074FA-4DEB-44EB-9958-2407FBB14B74}">
      <text>
        <r>
          <rPr>
            <sz val="11"/>
            <color theme="1"/>
            <rFont val="Calibri"/>
            <family val="2"/>
            <scheme val="minor"/>
          </rPr>
          <t>Introducir un texto con el nombre o referencia de la contratación</t>
        </r>
      </text>
    </comment>
    <comment ref="B872" authorId="2" shapeId="0" xr:uid="{60544706-6174-4EA0-A7AE-EFA95A15CD52}">
      <text>
        <r>
          <rPr>
            <sz val="11"/>
            <color theme="1"/>
            <rFont val="Calibri"/>
            <family val="2"/>
            <scheme val="minor"/>
          </rPr>
          <t>Introduzca un texto con la finalidad de la contratación</t>
        </r>
      </text>
    </comment>
    <comment ref="C872" authorId="2" shapeId="0" xr:uid="{167B8273-C59A-4183-A842-1F63CD7803F1}">
      <text>
        <r>
          <rPr>
            <sz val="11"/>
            <color theme="1"/>
            <rFont val="Calibri"/>
            <family val="2"/>
            <scheme val="minor"/>
          </rPr>
          <t>Seleccionar un valor del listado</t>
        </r>
      </text>
    </comment>
    <comment ref="D872" authorId="2" shapeId="0" xr:uid="{45FE5BC4-D2B9-4305-8B5A-E3655E183A6C}">
      <text>
        <r>
          <rPr>
            <sz val="11"/>
            <color theme="1"/>
            <rFont val="Calibri"/>
            <family val="2"/>
            <scheme val="minor"/>
          </rPr>
          <t>Seleccione el tipo de procedimiento</t>
        </r>
      </text>
    </comment>
    <comment ref="E872" authorId="2" shapeId="0" xr:uid="{3700413B-98D2-4C79-9878-FE2E3EF61D5E}">
      <text>
        <r>
          <rPr>
            <sz val="11"/>
            <color theme="1"/>
            <rFont val="Calibri"/>
            <family val="2"/>
            <scheme val="minor"/>
          </rPr>
          <t>Seleccione un valor de la lista</t>
        </r>
      </text>
    </comment>
    <comment ref="F872" authorId="2" shapeId="0" xr:uid="{2B1585B1-A62C-471D-B229-C862E4996CCD}">
      <text>
        <r>
          <rPr>
            <sz val="11"/>
            <color theme="1"/>
            <rFont val="Calibri"/>
            <family val="2"/>
            <scheme val="minor"/>
          </rPr>
          <t>Introduzca el código SNIP</t>
        </r>
      </text>
    </comment>
    <comment ref="C873" authorId="2" shapeId="0" xr:uid="{0E4130CD-308C-42A8-A980-1B3AC6EB6338}">
      <text>
        <r>
          <rPr>
            <sz val="11"/>
            <color theme="1"/>
            <rFont val="Calibri"/>
            <family val="2"/>
            <scheme val="minor"/>
          </rPr>
          <t>Introduzca la fecha de inicio del proceso, en formato dd-mm-aaaa</t>
        </r>
      </text>
    </comment>
    <comment ref="F873" authorId="2" shapeId="0" xr:uid="{E36917CB-5BA6-4494-B570-6DDE14166A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2" shapeId="0" xr:uid="{4B39D33F-5EF3-4502-BD20-E64BF25D778D}">
      <text/>
    </comment>
    <comment ref="C875" authorId="2" shapeId="0" xr:uid="{372FB084-F3A4-4E47-945D-7588D0A65F63}">
      <text>
        <r>
          <rPr>
            <sz val="11"/>
            <color theme="1"/>
            <rFont val="Calibri"/>
            <family val="2"/>
            <scheme val="minor"/>
          </rPr>
          <t>Introduzca la fecha prevista de adjudicación, en formato dd-mm-aaaa</t>
        </r>
      </text>
    </comment>
    <comment ref="F875" authorId="2" shapeId="0" xr:uid="{317018E6-5789-471A-A06B-7C951A6D3A10}">
      <text/>
    </comment>
    <comment ref="F876" authorId="2" shapeId="0" xr:uid="{BCA3238D-7DEB-4A2A-B870-7E0145D04A06}">
      <text/>
    </comment>
    <comment ref="A878" authorId="2" shapeId="0" xr:uid="{ADDC8E67-E9BA-41B9-82A6-969A33584B04}">
      <text>
        <r>
          <rPr>
            <sz val="11"/>
            <color theme="1"/>
            <rFont val="Calibri"/>
            <family val="2"/>
            <scheme val="minor"/>
          </rPr>
          <t>Introduzca un codigo UNSPSC</t>
        </r>
      </text>
    </comment>
    <comment ref="B878" authorId="2" shapeId="0" xr:uid="{7206FF0E-C230-4A8B-9506-0239E6CE731F}">
      <text>
        <r>
          <rPr>
            <sz val="11"/>
            <color theme="1"/>
            <rFont val="Calibri"/>
            <family val="2"/>
            <scheme val="minor"/>
          </rPr>
          <t>Descripción calculada automáticamente a partir de código del artículo</t>
        </r>
      </text>
    </comment>
    <comment ref="C878" authorId="2" shapeId="0" xr:uid="{D7EF94C7-FBA2-45D8-890D-F77F855C0633}">
      <text>
        <r>
          <rPr>
            <sz val="11"/>
            <color theme="1"/>
            <rFont val="Calibri"/>
            <family val="2"/>
            <scheme val="minor"/>
          </rPr>
          <t>Seleccione un valor de la lista</t>
        </r>
      </text>
    </comment>
    <comment ref="D878" authorId="2" shapeId="0" xr:uid="{85F666F3-CE3E-49EE-A265-1367AE806326}">
      <text>
        <r>
          <rPr>
            <sz val="11"/>
            <color theme="1"/>
            <rFont val="Calibri"/>
            <family val="2"/>
            <scheme val="minor"/>
          </rPr>
          <t>Introduzca un número con dos decimales como máximo. Debe ser igual o mayor a la "Cantidad Real Consumida"</t>
        </r>
      </text>
    </comment>
    <comment ref="E878" authorId="2" shapeId="0" xr:uid="{EEB213AB-084C-4929-9DE8-679CD3CD4AA3}">
      <text>
        <r>
          <rPr>
            <sz val="11"/>
            <color theme="1"/>
            <rFont val="Calibri"/>
            <family val="2"/>
            <scheme val="minor"/>
          </rPr>
          <t>Introduzca un número con dos decimales como máximo</t>
        </r>
      </text>
    </comment>
    <comment ref="F878" authorId="2" shapeId="0" xr:uid="{0DA476AE-62E6-4FD1-A29A-1A7645BF2C16}">
      <text>
        <r>
          <rPr>
            <sz val="11"/>
            <color theme="1"/>
            <rFont val="Calibri"/>
            <family val="2"/>
            <scheme val="minor"/>
          </rPr>
          <t>Monto calculado automáticamente por el sistema</t>
        </r>
      </text>
    </comment>
    <comment ref="A883" authorId="2" shapeId="0" xr:uid="{C70CFA1A-1445-4115-92B1-7CF20057280B}">
      <text>
        <r>
          <rPr>
            <sz val="11"/>
            <color theme="1"/>
            <rFont val="Calibri"/>
            <family val="2"/>
            <scheme val="minor"/>
          </rPr>
          <t>Introducir un texto con el nombre o referencia de la contratación</t>
        </r>
      </text>
    </comment>
    <comment ref="B883" authorId="2" shapeId="0" xr:uid="{DA75C72E-D809-46AC-9D8D-150F81AA1B38}">
      <text>
        <r>
          <rPr>
            <sz val="11"/>
            <color theme="1"/>
            <rFont val="Calibri"/>
            <family val="2"/>
            <scheme val="minor"/>
          </rPr>
          <t>Introduzca un texto con la finalidad de la contratación</t>
        </r>
      </text>
    </comment>
    <comment ref="C883" authorId="2" shapeId="0" xr:uid="{27DC16F9-29F3-4748-B8AC-0A19AF4A5D31}">
      <text>
        <r>
          <rPr>
            <sz val="11"/>
            <color theme="1"/>
            <rFont val="Calibri"/>
            <family val="2"/>
            <scheme val="minor"/>
          </rPr>
          <t>Seleccionar un valor del listado</t>
        </r>
      </text>
    </comment>
    <comment ref="D883" authorId="2" shapeId="0" xr:uid="{0512F87F-1BC3-42F1-802A-B7EF7CAEB0F1}">
      <text>
        <r>
          <rPr>
            <sz val="11"/>
            <color theme="1"/>
            <rFont val="Calibri"/>
            <family val="2"/>
            <scheme val="minor"/>
          </rPr>
          <t>Seleccione el tipo de procedimiento</t>
        </r>
      </text>
    </comment>
    <comment ref="E883" authorId="2" shapeId="0" xr:uid="{B378B21A-BEF8-44F1-BC6F-8F46420826B7}">
      <text>
        <r>
          <rPr>
            <sz val="11"/>
            <color theme="1"/>
            <rFont val="Calibri"/>
            <family val="2"/>
            <scheme val="minor"/>
          </rPr>
          <t>Seleccione un valor de la lista</t>
        </r>
      </text>
    </comment>
    <comment ref="F883" authorId="2" shapeId="0" xr:uid="{FBCE1D64-E1AD-4535-9F1E-197C8BC28DCD}">
      <text>
        <r>
          <rPr>
            <sz val="11"/>
            <color theme="1"/>
            <rFont val="Calibri"/>
            <family val="2"/>
            <scheme val="minor"/>
          </rPr>
          <t>Introduzca el código SNIP</t>
        </r>
      </text>
    </comment>
    <comment ref="C884" authorId="2" shapeId="0" xr:uid="{B67E25FB-1639-4317-9C58-D7B703926B3C}">
      <text>
        <r>
          <rPr>
            <sz val="11"/>
            <color theme="1"/>
            <rFont val="Calibri"/>
            <family val="2"/>
            <scheme val="minor"/>
          </rPr>
          <t>Introduzca la fecha de inicio del proceso, en formato dd-mm-aaaa</t>
        </r>
      </text>
    </comment>
    <comment ref="F884" authorId="2" shapeId="0" xr:uid="{F644243F-E066-4915-A7BD-272A25A15D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2" shapeId="0" xr:uid="{2A1AC2A4-F475-4F38-8729-0E094DFB41FA}">
      <text/>
    </comment>
    <comment ref="C886" authorId="2" shapeId="0" xr:uid="{2B95E187-872D-445D-8165-781285E3F72F}">
      <text>
        <r>
          <rPr>
            <sz val="11"/>
            <color theme="1"/>
            <rFont val="Calibri"/>
            <family val="2"/>
            <scheme val="minor"/>
          </rPr>
          <t>Introduzca la fecha prevista de adjudicación, en formato dd-mm-aaaa</t>
        </r>
      </text>
    </comment>
    <comment ref="F886" authorId="2" shapeId="0" xr:uid="{D989982D-C633-4FAC-9857-8567C55FDEE5}">
      <text/>
    </comment>
    <comment ref="F887" authorId="2" shapeId="0" xr:uid="{72B06E5B-3F7D-4002-9CEC-E6D00905187B}">
      <text/>
    </comment>
    <comment ref="A889" authorId="2" shapeId="0" xr:uid="{4571CB3E-C2AC-4DA5-A0D4-6B3D028D4D15}">
      <text>
        <r>
          <rPr>
            <sz val="11"/>
            <color theme="1"/>
            <rFont val="Calibri"/>
            <family val="2"/>
            <scheme val="minor"/>
          </rPr>
          <t>Introduzca un codigo UNSPSC</t>
        </r>
      </text>
    </comment>
    <comment ref="B889" authorId="2" shapeId="0" xr:uid="{65237833-F929-41C1-A461-47694EC2D970}">
      <text>
        <r>
          <rPr>
            <sz val="11"/>
            <color theme="1"/>
            <rFont val="Calibri"/>
            <family val="2"/>
            <scheme val="minor"/>
          </rPr>
          <t>Descripción calculada automáticamente a partir de código del artículo</t>
        </r>
      </text>
    </comment>
    <comment ref="C889" authorId="2" shapeId="0" xr:uid="{94C85408-6621-4B93-AF03-41E3AB1C708D}">
      <text>
        <r>
          <rPr>
            <sz val="11"/>
            <color theme="1"/>
            <rFont val="Calibri"/>
            <family val="2"/>
            <scheme val="minor"/>
          </rPr>
          <t>Seleccione un valor de la lista</t>
        </r>
      </text>
    </comment>
    <comment ref="D889" authorId="2" shapeId="0" xr:uid="{4A2B443F-6337-45B9-9BDC-43346AE3CCF7}">
      <text>
        <r>
          <rPr>
            <sz val="11"/>
            <color theme="1"/>
            <rFont val="Calibri"/>
            <family val="2"/>
            <scheme val="minor"/>
          </rPr>
          <t>Introduzca un número con dos decimales como máximo. Debe ser igual o mayor a la "Cantidad Real Consumida"</t>
        </r>
      </text>
    </comment>
    <comment ref="E889" authorId="2" shapeId="0" xr:uid="{57F532A0-AFEA-405E-A7A8-5BE42B5EE942}">
      <text>
        <r>
          <rPr>
            <sz val="11"/>
            <color theme="1"/>
            <rFont val="Calibri"/>
            <family val="2"/>
            <scheme val="minor"/>
          </rPr>
          <t>Introduzca un número con dos decimales como máximo</t>
        </r>
      </text>
    </comment>
    <comment ref="F889" authorId="2" shapeId="0" xr:uid="{090FE4A0-8445-46CE-9391-6987DB3E5F90}">
      <text>
        <r>
          <rPr>
            <sz val="11"/>
            <color theme="1"/>
            <rFont val="Calibri"/>
            <family val="2"/>
            <scheme val="minor"/>
          </rPr>
          <t>Monto calculado automáticamente por el sistema</t>
        </r>
      </text>
    </comment>
    <comment ref="A894" authorId="2" shapeId="0" xr:uid="{52A00D73-6C96-4188-B9DE-0700BE4198DC}">
      <text>
        <r>
          <rPr>
            <sz val="11"/>
            <color theme="1"/>
            <rFont val="Calibri"/>
            <family val="2"/>
            <scheme val="minor"/>
          </rPr>
          <t>Introducir un texto con el nombre o referencia de la contratación</t>
        </r>
      </text>
    </comment>
    <comment ref="B894" authorId="2" shapeId="0" xr:uid="{83B993E2-CB84-44B7-A661-0CD276766327}">
      <text>
        <r>
          <rPr>
            <sz val="11"/>
            <color theme="1"/>
            <rFont val="Calibri"/>
            <family val="2"/>
            <scheme val="minor"/>
          </rPr>
          <t>Introduzca un texto con la finalidad de la contratación</t>
        </r>
      </text>
    </comment>
    <comment ref="C894" authorId="2" shapeId="0" xr:uid="{81BE0D36-37BC-4F47-BE17-D7595C8CB420}">
      <text>
        <r>
          <rPr>
            <sz val="11"/>
            <color theme="1"/>
            <rFont val="Calibri"/>
            <family val="2"/>
            <scheme val="minor"/>
          </rPr>
          <t>Seleccionar un valor del listado</t>
        </r>
      </text>
    </comment>
    <comment ref="D894" authorId="2" shapeId="0" xr:uid="{FE159935-CD8A-4FD6-93D4-07A0DE910AA8}">
      <text>
        <r>
          <rPr>
            <sz val="11"/>
            <color theme="1"/>
            <rFont val="Calibri"/>
            <family val="2"/>
            <scheme val="minor"/>
          </rPr>
          <t>Seleccione el tipo de procedimiento</t>
        </r>
      </text>
    </comment>
    <comment ref="E894" authorId="2" shapeId="0" xr:uid="{5B3A0B0C-40B0-4938-8D00-2849A5F15587}">
      <text>
        <r>
          <rPr>
            <sz val="11"/>
            <color theme="1"/>
            <rFont val="Calibri"/>
            <family val="2"/>
            <scheme val="minor"/>
          </rPr>
          <t>Seleccione un valor de la lista</t>
        </r>
      </text>
    </comment>
    <comment ref="F894" authorId="2" shapeId="0" xr:uid="{DEA9A817-591F-443B-A172-5CFE1AFEB413}">
      <text>
        <r>
          <rPr>
            <sz val="11"/>
            <color theme="1"/>
            <rFont val="Calibri"/>
            <family val="2"/>
            <scheme val="minor"/>
          </rPr>
          <t>Introduzca el código SNIP</t>
        </r>
      </text>
    </comment>
    <comment ref="C895" authorId="2" shapeId="0" xr:uid="{DDEB093C-252D-431A-99AD-EE5C4C96FABB}">
      <text>
        <r>
          <rPr>
            <sz val="11"/>
            <color theme="1"/>
            <rFont val="Calibri"/>
            <family val="2"/>
            <scheme val="minor"/>
          </rPr>
          <t>Introduzca la fecha de inicio del proceso, en formato dd-mm-aaaa</t>
        </r>
      </text>
    </comment>
    <comment ref="F895" authorId="2" shapeId="0" xr:uid="{393140F6-186C-40EA-B6AE-08E51D8C61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2" shapeId="0" xr:uid="{3C3626E9-035C-4EC7-A2B1-CF6C1DF7BE81}">
      <text/>
    </comment>
    <comment ref="C897" authorId="2" shapeId="0" xr:uid="{EFC4420E-8C9B-4471-9FBE-7AAC983C5B41}">
      <text>
        <r>
          <rPr>
            <sz val="11"/>
            <color theme="1"/>
            <rFont val="Calibri"/>
            <family val="2"/>
            <scheme val="minor"/>
          </rPr>
          <t>Introduzca la fecha prevista de adjudicación, en formato dd-mm-aaaa</t>
        </r>
      </text>
    </comment>
    <comment ref="F897" authorId="2" shapeId="0" xr:uid="{60E8F5DB-7427-49C4-9AAC-7AC5E5878D43}">
      <text/>
    </comment>
    <comment ref="F898" authorId="2" shapeId="0" xr:uid="{19BB209A-47E6-4913-9A41-6AEACD1396C4}">
      <text/>
    </comment>
    <comment ref="A900" authorId="2" shapeId="0" xr:uid="{1CBCDC32-76A5-4CA0-BD01-65B77541D518}">
      <text>
        <r>
          <rPr>
            <sz val="11"/>
            <color theme="1"/>
            <rFont val="Calibri"/>
            <family val="2"/>
            <scheme val="minor"/>
          </rPr>
          <t>Introduzca un codigo UNSPSC</t>
        </r>
      </text>
    </comment>
    <comment ref="B900" authorId="2" shapeId="0" xr:uid="{D3D3EC46-8752-4008-8ADA-405A5776348F}">
      <text>
        <r>
          <rPr>
            <sz val="11"/>
            <color theme="1"/>
            <rFont val="Calibri"/>
            <family val="2"/>
            <scheme val="minor"/>
          </rPr>
          <t>Descripción calculada automáticamente a partir de código del artículo</t>
        </r>
      </text>
    </comment>
    <comment ref="C900" authorId="2" shapeId="0" xr:uid="{C9B24AE3-CE81-46EE-A212-9EF75A54A58F}">
      <text>
        <r>
          <rPr>
            <sz val="11"/>
            <color theme="1"/>
            <rFont val="Calibri"/>
            <family val="2"/>
            <scheme val="minor"/>
          </rPr>
          <t>Seleccione un valor de la lista</t>
        </r>
      </text>
    </comment>
    <comment ref="D900" authorId="2" shapeId="0" xr:uid="{AA67C924-7EEB-4EF2-9B1B-4A4CFC97516E}">
      <text>
        <r>
          <rPr>
            <sz val="11"/>
            <color theme="1"/>
            <rFont val="Calibri"/>
            <family val="2"/>
            <scheme val="minor"/>
          </rPr>
          <t>Introduzca un número con dos decimales como máximo. Debe ser igual o mayor a la "Cantidad Real Consumida"</t>
        </r>
      </text>
    </comment>
    <comment ref="E900" authorId="2" shapeId="0" xr:uid="{E303B93B-FD00-4675-82C4-15164FD20F4D}">
      <text>
        <r>
          <rPr>
            <sz val="11"/>
            <color theme="1"/>
            <rFont val="Calibri"/>
            <family val="2"/>
            <scheme val="minor"/>
          </rPr>
          <t>Introduzca un número con dos decimales como máximo</t>
        </r>
      </text>
    </comment>
    <comment ref="F900" authorId="2" shapeId="0" xr:uid="{C0880B2A-D967-4D8A-87CB-5865696A1DB5}">
      <text>
        <r>
          <rPr>
            <sz val="11"/>
            <color theme="1"/>
            <rFont val="Calibri"/>
            <family val="2"/>
            <scheme val="minor"/>
          </rPr>
          <t>Monto calculado automáticamente por el sistema</t>
        </r>
      </text>
    </comment>
    <comment ref="A905" authorId="2" shapeId="0" xr:uid="{A4BBF095-3477-4959-A58D-2F6F91130CA0}">
      <text>
        <r>
          <rPr>
            <sz val="11"/>
            <color theme="1"/>
            <rFont val="Calibri"/>
            <family val="2"/>
            <scheme val="minor"/>
          </rPr>
          <t>Introducir un texto con el nombre o referencia de la contratación</t>
        </r>
      </text>
    </comment>
    <comment ref="B905" authorId="2" shapeId="0" xr:uid="{E1DDA327-12BF-4FC3-B5F1-CD81A4A14C0D}">
      <text>
        <r>
          <rPr>
            <sz val="11"/>
            <color theme="1"/>
            <rFont val="Calibri"/>
            <family val="2"/>
            <scheme val="minor"/>
          </rPr>
          <t>Introduzca un texto con la finalidad de la contratación</t>
        </r>
      </text>
    </comment>
    <comment ref="C905" authorId="2" shapeId="0" xr:uid="{DD8C5FE2-6080-4538-A475-E2C7DD8160B0}">
      <text>
        <r>
          <rPr>
            <sz val="11"/>
            <color theme="1"/>
            <rFont val="Calibri"/>
            <family val="2"/>
            <scheme val="minor"/>
          </rPr>
          <t>Seleccionar un valor del listado</t>
        </r>
      </text>
    </comment>
    <comment ref="D905" authorId="2" shapeId="0" xr:uid="{6CFFAE18-5FBB-41AC-ABAC-DFB789FD3E01}">
      <text>
        <r>
          <rPr>
            <sz val="11"/>
            <color theme="1"/>
            <rFont val="Calibri"/>
            <family val="2"/>
            <scheme val="minor"/>
          </rPr>
          <t>Seleccione el tipo de procedimiento</t>
        </r>
      </text>
    </comment>
    <comment ref="E905" authorId="2" shapeId="0" xr:uid="{551475E7-3DF4-41A0-B2AF-CC62E993FE08}">
      <text>
        <r>
          <rPr>
            <sz val="11"/>
            <color theme="1"/>
            <rFont val="Calibri"/>
            <family val="2"/>
            <scheme val="minor"/>
          </rPr>
          <t>Seleccione un valor de la lista</t>
        </r>
      </text>
    </comment>
    <comment ref="F905" authorId="2" shapeId="0" xr:uid="{E8D592C6-0743-4C50-8A54-61DE07EB3819}">
      <text>
        <r>
          <rPr>
            <sz val="11"/>
            <color theme="1"/>
            <rFont val="Calibri"/>
            <family val="2"/>
            <scheme val="minor"/>
          </rPr>
          <t>Introduzca el código SNIP</t>
        </r>
      </text>
    </comment>
    <comment ref="C906" authorId="2" shapeId="0" xr:uid="{11F1C181-4643-41DE-A10C-20A12042F5E1}">
      <text>
        <r>
          <rPr>
            <sz val="11"/>
            <color theme="1"/>
            <rFont val="Calibri"/>
            <family val="2"/>
            <scheme val="minor"/>
          </rPr>
          <t>Introduzca la fecha de inicio del proceso, en formato dd-mm-aaaa</t>
        </r>
      </text>
    </comment>
    <comment ref="F906" authorId="2" shapeId="0" xr:uid="{94C424AE-A99B-44B5-BE6A-5B7328B3BC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2" shapeId="0" xr:uid="{D03220A6-ECAC-4C85-8452-46D9C7C8D3F1}">
      <text/>
    </comment>
    <comment ref="C908" authorId="2" shapeId="0" xr:uid="{5E4F14B2-4C22-458F-A39C-206DFA01602D}">
      <text>
        <r>
          <rPr>
            <sz val="11"/>
            <color theme="1"/>
            <rFont val="Calibri"/>
            <family val="2"/>
            <scheme val="minor"/>
          </rPr>
          <t>Introduzca la fecha prevista de adjudicación, en formato dd-mm-aaaa</t>
        </r>
      </text>
    </comment>
    <comment ref="F908" authorId="2" shapeId="0" xr:uid="{CF94250A-2159-4097-9CC3-E3D704750CBB}">
      <text/>
    </comment>
    <comment ref="F909" authorId="2" shapeId="0" xr:uid="{AB8722F1-8AFD-4D33-BF27-1CCE5ACB9BFD}">
      <text/>
    </comment>
    <comment ref="A911" authorId="2" shapeId="0" xr:uid="{57EF946A-6F04-40BA-AD72-805567993970}">
      <text>
        <r>
          <rPr>
            <sz val="11"/>
            <color theme="1"/>
            <rFont val="Calibri"/>
            <family val="2"/>
            <scheme val="minor"/>
          </rPr>
          <t>Introduzca un codigo UNSPSC</t>
        </r>
      </text>
    </comment>
    <comment ref="B911" authorId="2" shapeId="0" xr:uid="{98A563F2-7EF7-4AFA-A0B0-B0F6E865878C}">
      <text>
        <r>
          <rPr>
            <sz val="11"/>
            <color theme="1"/>
            <rFont val="Calibri"/>
            <family val="2"/>
            <scheme val="minor"/>
          </rPr>
          <t>Descripción calculada automáticamente a partir de código del artículo</t>
        </r>
      </text>
    </comment>
    <comment ref="C911" authorId="2" shapeId="0" xr:uid="{FF10981E-0D0F-41A2-9706-C4B7F8C1DFD2}">
      <text>
        <r>
          <rPr>
            <sz val="11"/>
            <color theme="1"/>
            <rFont val="Calibri"/>
            <family val="2"/>
            <scheme val="minor"/>
          </rPr>
          <t>Seleccione un valor de la lista</t>
        </r>
      </text>
    </comment>
    <comment ref="D911" authorId="2" shapeId="0" xr:uid="{2FB0EC15-6A2D-4D09-B5E4-C4BF4270A090}">
      <text>
        <r>
          <rPr>
            <sz val="11"/>
            <color theme="1"/>
            <rFont val="Calibri"/>
            <family val="2"/>
            <scheme val="minor"/>
          </rPr>
          <t>Introduzca un número con dos decimales como máximo. Debe ser igual o mayor a la "Cantidad Real Consumida"</t>
        </r>
      </text>
    </comment>
    <comment ref="E911" authorId="2" shapeId="0" xr:uid="{52544128-82C8-459B-B867-26753768AA8C}">
      <text>
        <r>
          <rPr>
            <sz val="11"/>
            <color theme="1"/>
            <rFont val="Calibri"/>
            <family val="2"/>
            <scheme val="minor"/>
          </rPr>
          <t>Introduzca un número con dos decimales como máximo</t>
        </r>
      </text>
    </comment>
    <comment ref="F911" authorId="2" shapeId="0" xr:uid="{371F8F96-9DD9-4E81-A418-1E3A110A52F4}">
      <text>
        <r>
          <rPr>
            <sz val="11"/>
            <color theme="1"/>
            <rFont val="Calibri"/>
            <family val="2"/>
            <scheme val="minor"/>
          </rPr>
          <t>Monto calculado automáticamente por el sistema</t>
        </r>
      </text>
    </comment>
    <comment ref="A918" authorId="2" shapeId="0" xr:uid="{4CD2BD96-23AC-4263-9EED-7452DD1CB7DD}">
      <text>
        <r>
          <rPr>
            <sz val="11"/>
            <color theme="1"/>
            <rFont val="Calibri"/>
            <family val="2"/>
            <scheme val="minor"/>
          </rPr>
          <t>Introducir un texto con el nombre o referencia de la contratación</t>
        </r>
      </text>
    </comment>
    <comment ref="B918" authorId="2" shapeId="0" xr:uid="{3677B870-17D1-4249-8ECC-342DE8C0E946}">
      <text>
        <r>
          <rPr>
            <sz val="11"/>
            <color theme="1"/>
            <rFont val="Calibri"/>
            <family val="2"/>
            <scheme val="minor"/>
          </rPr>
          <t>Introduzca un texto con la finalidad de la contratación</t>
        </r>
      </text>
    </comment>
    <comment ref="C918" authorId="2" shapeId="0" xr:uid="{991C0FFF-790E-4CBA-9458-F33DFE8F4AF8}">
      <text>
        <r>
          <rPr>
            <sz val="11"/>
            <color theme="1"/>
            <rFont val="Calibri"/>
            <family val="2"/>
            <scheme val="minor"/>
          </rPr>
          <t>Seleccionar un valor del listado</t>
        </r>
      </text>
    </comment>
    <comment ref="D918" authorId="2" shapeId="0" xr:uid="{49BD8928-8E15-4065-AF8F-B1D6E2CC8ADD}">
      <text>
        <r>
          <rPr>
            <sz val="11"/>
            <color theme="1"/>
            <rFont val="Calibri"/>
            <family val="2"/>
            <scheme val="minor"/>
          </rPr>
          <t>Seleccione el tipo de procedimiento</t>
        </r>
      </text>
    </comment>
    <comment ref="E918" authorId="2" shapeId="0" xr:uid="{EA5BE4E4-1D62-45E2-A11E-EAE7C5DAE0C8}">
      <text>
        <r>
          <rPr>
            <sz val="11"/>
            <color theme="1"/>
            <rFont val="Calibri"/>
            <family val="2"/>
            <scheme val="minor"/>
          </rPr>
          <t>Seleccione un valor de la lista</t>
        </r>
      </text>
    </comment>
    <comment ref="F918" authorId="2" shapeId="0" xr:uid="{71AAF6C8-0916-4B2F-A180-7B35DA39B93B}">
      <text>
        <r>
          <rPr>
            <sz val="11"/>
            <color theme="1"/>
            <rFont val="Calibri"/>
            <family val="2"/>
            <scheme val="minor"/>
          </rPr>
          <t>Introduzca el código SNIP</t>
        </r>
      </text>
    </comment>
    <comment ref="C919" authorId="2" shapeId="0" xr:uid="{A3A8C427-77EB-4593-A25D-05DBAAB2E624}">
      <text>
        <r>
          <rPr>
            <sz val="11"/>
            <color theme="1"/>
            <rFont val="Calibri"/>
            <family val="2"/>
            <scheme val="minor"/>
          </rPr>
          <t>Introduzca la fecha de inicio del proceso, en formato dd-mm-aaaa</t>
        </r>
      </text>
    </comment>
    <comment ref="F919" authorId="2" shapeId="0" xr:uid="{08039A0E-2F20-42AA-80AB-AFAC4CA30D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2" shapeId="0" xr:uid="{19524ECD-74D3-47C1-BEBB-6F07CE905C18}">
      <text/>
    </comment>
    <comment ref="C921" authorId="2" shapeId="0" xr:uid="{16DBE976-DCB2-4CA7-88D3-CCCF1981C2A7}">
      <text>
        <r>
          <rPr>
            <sz val="11"/>
            <color theme="1"/>
            <rFont val="Calibri"/>
            <family val="2"/>
            <scheme val="minor"/>
          </rPr>
          <t>Introduzca la fecha prevista de adjudicación, en formato dd-mm-aaaa</t>
        </r>
      </text>
    </comment>
    <comment ref="F921" authorId="2" shapeId="0" xr:uid="{37C6FFCC-597D-4091-B7B7-23A37F3183E1}">
      <text/>
    </comment>
    <comment ref="F922" authorId="2" shapeId="0" xr:uid="{BAD612D9-59DB-4A5E-BC9A-05831E2F7B39}">
      <text/>
    </comment>
    <comment ref="A924" authorId="2" shapeId="0" xr:uid="{FA8CCEF2-A8D2-4494-BF94-13465D1E1926}">
      <text>
        <r>
          <rPr>
            <sz val="11"/>
            <color theme="1"/>
            <rFont val="Calibri"/>
            <family val="2"/>
            <scheme val="minor"/>
          </rPr>
          <t>Introduzca un codigo UNSPSC</t>
        </r>
      </text>
    </comment>
    <comment ref="B924" authorId="2" shapeId="0" xr:uid="{986D4D32-90DA-4A28-B046-A9269808224E}">
      <text>
        <r>
          <rPr>
            <sz val="11"/>
            <color theme="1"/>
            <rFont val="Calibri"/>
            <family val="2"/>
            <scheme val="minor"/>
          </rPr>
          <t>Descripción calculada automáticamente a partir de código del artículo</t>
        </r>
      </text>
    </comment>
    <comment ref="C924" authorId="2" shapeId="0" xr:uid="{F18F61B4-A868-43B2-8C63-0769D2581232}">
      <text>
        <r>
          <rPr>
            <sz val="11"/>
            <color theme="1"/>
            <rFont val="Calibri"/>
            <family val="2"/>
            <scheme val="minor"/>
          </rPr>
          <t>Seleccione un valor de la lista</t>
        </r>
      </text>
    </comment>
    <comment ref="D924" authorId="2" shapeId="0" xr:uid="{F84888F9-5A24-4BAE-BE73-CF5DF84B1CD9}">
      <text>
        <r>
          <rPr>
            <sz val="11"/>
            <color theme="1"/>
            <rFont val="Calibri"/>
            <family val="2"/>
            <scheme val="minor"/>
          </rPr>
          <t>Introduzca un número con dos decimales como máximo. Debe ser igual o mayor a la "Cantidad Real Consumida"</t>
        </r>
      </text>
    </comment>
    <comment ref="E924" authorId="2" shapeId="0" xr:uid="{AE0C7645-6A8D-4A1E-B08C-B20919D679A4}">
      <text>
        <r>
          <rPr>
            <sz val="11"/>
            <color theme="1"/>
            <rFont val="Calibri"/>
            <family val="2"/>
            <scheme val="minor"/>
          </rPr>
          <t>Introduzca un número con dos decimales como máximo</t>
        </r>
      </text>
    </comment>
    <comment ref="F924" authorId="2" shapeId="0" xr:uid="{4B04AD0B-BEA2-488F-9228-329043B1E2AC}">
      <text>
        <r>
          <rPr>
            <sz val="11"/>
            <color theme="1"/>
            <rFont val="Calibri"/>
            <family val="2"/>
            <scheme val="minor"/>
          </rPr>
          <t>Monto calculado automáticamente por el sistema</t>
        </r>
      </text>
    </comment>
    <comment ref="A931" authorId="2" shapeId="0" xr:uid="{FF5836AB-D341-42B4-9C21-5C394429606E}">
      <text>
        <r>
          <rPr>
            <sz val="11"/>
            <color theme="1"/>
            <rFont val="Calibri"/>
            <family val="2"/>
            <scheme val="minor"/>
          </rPr>
          <t>Introducir un texto con el nombre o referencia de la contratación</t>
        </r>
      </text>
    </comment>
    <comment ref="B931" authorId="2" shapeId="0" xr:uid="{7F0B58C1-2092-48AC-8E39-1A973C4AE33B}">
      <text>
        <r>
          <rPr>
            <sz val="11"/>
            <color theme="1"/>
            <rFont val="Calibri"/>
            <family val="2"/>
            <scheme val="minor"/>
          </rPr>
          <t>Introduzca un texto con la finalidad de la contratación</t>
        </r>
      </text>
    </comment>
    <comment ref="C931" authorId="2" shapeId="0" xr:uid="{BEAE9AB3-9016-47F4-B0E9-3EE82DE9AA77}">
      <text>
        <r>
          <rPr>
            <sz val="11"/>
            <color theme="1"/>
            <rFont val="Calibri"/>
            <family val="2"/>
            <scheme val="minor"/>
          </rPr>
          <t>Seleccionar un valor del listado</t>
        </r>
      </text>
    </comment>
    <comment ref="D931" authorId="2" shapeId="0" xr:uid="{451AE0DA-76D0-41FD-8115-82B2258D7FB5}">
      <text>
        <r>
          <rPr>
            <sz val="11"/>
            <color theme="1"/>
            <rFont val="Calibri"/>
            <family val="2"/>
            <scheme val="minor"/>
          </rPr>
          <t>Seleccione el tipo de procedimiento</t>
        </r>
      </text>
    </comment>
    <comment ref="E931" authorId="2" shapeId="0" xr:uid="{8AF50EDB-1C5D-4227-9114-351EE0F0DAED}">
      <text>
        <r>
          <rPr>
            <sz val="11"/>
            <color theme="1"/>
            <rFont val="Calibri"/>
            <family val="2"/>
            <scheme val="minor"/>
          </rPr>
          <t>Seleccione un valor de la lista</t>
        </r>
      </text>
    </comment>
    <comment ref="F931" authorId="2" shapeId="0" xr:uid="{E5A4107D-C398-44F2-8865-4CA76674D7CA}">
      <text>
        <r>
          <rPr>
            <sz val="11"/>
            <color theme="1"/>
            <rFont val="Calibri"/>
            <family val="2"/>
            <scheme val="minor"/>
          </rPr>
          <t>Introduzca el código SNIP</t>
        </r>
      </text>
    </comment>
    <comment ref="C932" authorId="2" shapeId="0" xr:uid="{864B82CB-CB2F-4421-BFC3-EC2737344CB4}">
      <text>
        <r>
          <rPr>
            <sz val="11"/>
            <color theme="1"/>
            <rFont val="Calibri"/>
            <family val="2"/>
            <scheme val="minor"/>
          </rPr>
          <t>Introduzca la fecha de inicio del proceso, en formato dd-mm-aaaa</t>
        </r>
      </text>
    </comment>
    <comment ref="F932" authorId="2" shapeId="0" xr:uid="{B0689369-027E-4E40-B432-78374E5B5E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2" shapeId="0" xr:uid="{DDC49ABD-B629-4436-A4E5-36AFE6B4FA48}">
      <text/>
    </comment>
    <comment ref="C934" authorId="2" shapeId="0" xr:uid="{0668A18B-C2B7-42C4-9019-B2791B220E9F}">
      <text>
        <r>
          <rPr>
            <sz val="11"/>
            <color theme="1"/>
            <rFont val="Calibri"/>
            <family val="2"/>
            <scheme val="minor"/>
          </rPr>
          <t>Introduzca la fecha prevista de adjudicación, en formato dd-mm-aaaa</t>
        </r>
      </text>
    </comment>
    <comment ref="F934" authorId="2" shapeId="0" xr:uid="{60984E09-26C4-4080-9CEA-27D0A815ABC1}">
      <text/>
    </comment>
    <comment ref="F935" authorId="2" shapeId="0" xr:uid="{DFF76EB2-49DC-4839-8EB8-8D8AB805C7B5}">
      <text/>
    </comment>
    <comment ref="A937" authorId="2" shapeId="0" xr:uid="{1C86A557-8BAD-45CF-A91F-3DA361D1B9BD}">
      <text>
        <r>
          <rPr>
            <sz val="11"/>
            <color theme="1"/>
            <rFont val="Calibri"/>
            <family val="2"/>
            <scheme val="minor"/>
          </rPr>
          <t>Introduzca un codigo UNSPSC</t>
        </r>
      </text>
    </comment>
    <comment ref="B937" authorId="2" shapeId="0" xr:uid="{AE662254-C934-437F-B99F-01952A3FAC40}">
      <text>
        <r>
          <rPr>
            <sz val="11"/>
            <color theme="1"/>
            <rFont val="Calibri"/>
            <family val="2"/>
            <scheme val="minor"/>
          </rPr>
          <t>Descripción calculada automáticamente a partir de código del artículo</t>
        </r>
      </text>
    </comment>
    <comment ref="C937" authorId="2" shapeId="0" xr:uid="{9F623666-1A83-491E-A876-2655FC2C0B73}">
      <text>
        <r>
          <rPr>
            <sz val="11"/>
            <color theme="1"/>
            <rFont val="Calibri"/>
            <family val="2"/>
            <scheme val="minor"/>
          </rPr>
          <t>Seleccione un valor de la lista</t>
        </r>
      </text>
    </comment>
    <comment ref="D937" authorId="2" shapeId="0" xr:uid="{63868FAB-1CD6-44D3-88A8-020C17765C6E}">
      <text>
        <r>
          <rPr>
            <sz val="11"/>
            <color theme="1"/>
            <rFont val="Calibri"/>
            <family val="2"/>
            <scheme val="minor"/>
          </rPr>
          <t>Introduzca un número con dos decimales como máximo. Debe ser igual o mayor a la "Cantidad Real Consumida"</t>
        </r>
      </text>
    </comment>
    <comment ref="E937" authorId="2" shapeId="0" xr:uid="{037ACC8A-5C80-4A4D-B66A-51FEC223FD18}">
      <text>
        <r>
          <rPr>
            <sz val="11"/>
            <color theme="1"/>
            <rFont val="Calibri"/>
            <family val="2"/>
            <scheme val="minor"/>
          </rPr>
          <t>Introduzca un número con dos decimales como máximo</t>
        </r>
      </text>
    </comment>
    <comment ref="F937" authorId="2" shapeId="0" xr:uid="{F65447FC-1AA1-4E9C-908B-47D9C47D8DB0}">
      <text>
        <r>
          <rPr>
            <sz val="11"/>
            <color theme="1"/>
            <rFont val="Calibri"/>
            <family val="2"/>
            <scheme val="minor"/>
          </rPr>
          <t>Monto calculado automáticamente por el sistema</t>
        </r>
      </text>
    </comment>
    <comment ref="A944" authorId="2" shapeId="0" xr:uid="{484B4C7A-6575-4FBE-8B26-2C58A8EA296B}">
      <text>
        <r>
          <rPr>
            <sz val="11"/>
            <color theme="1"/>
            <rFont val="Calibri"/>
            <family val="2"/>
            <scheme val="minor"/>
          </rPr>
          <t>Introducir un texto con el nombre o referencia de la contratación</t>
        </r>
      </text>
    </comment>
    <comment ref="B944" authorId="2" shapeId="0" xr:uid="{9932D73F-F075-405F-874F-A20A634DA84E}">
      <text>
        <r>
          <rPr>
            <sz val="11"/>
            <color theme="1"/>
            <rFont val="Calibri"/>
            <family val="2"/>
            <scheme val="minor"/>
          </rPr>
          <t>Introduzca un texto con la finalidad de la contratación</t>
        </r>
      </text>
    </comment>
    <comment ref="C944" authorId="2" shapeId="0" xr:uid="{D4C5489B-AEC6-4235-ABAF-22104AC83C45}">
      <text>
        <r>
          <rPr>
            <sz val="11"/>
            <color theme="1"/>
            <rFont val="Calibri"/>
            <family val="2"/>
            <scheme val="minor"/>
          </rPr>
          <t>Seleccionar un valor del listado</t>
        </r>
      </text>
    </comment>
    <comment ref="D944" authorId="2" shapeId="0" xr:uid="{C2149D03-DF8F-4194-874A-9D4E824EAEB9}">
      <text>
        <r>
          <rPr>
            <sz val="11"/>
            <color theme="1"/>
            <rFont val="Calibri"/>
            <family val="2"/>
            <scheme val="minor"/>
          </rPr>
          <t>Seleccione el tipo de procedimiento</t>
        </r>
      </text>
    </comment>
    <comment ref="E944" authorId="2" shapeId="0" xr:uid="{87AC706E-DBF2-44C7-ABB8-AC95710C4966}">
      <text>
        <r>
          <rPr>
            <sz val="11"/>
            <color theme="1"/>
            <rFont val="Calibri"/>
            <family val="2"/>
            <scheme val="minor"/>
          </rPr>
          <t>Seleccione un valor de la lista</t>
        </r>
      </text>
    </comment>
    <comment ref="F944" authorId="2" shapeId="0" xr:uid="{D1368BEE-EE4E-42AC-9F7D-C78AFEE7C0B0}">
      <text>
        <r>
          <rPr>
            <sz val="11"/>
            <color theme="1"/>
            <rFont val="Calibri"/>
            <family val="2"/>
            <scheme val="minor"/>
          </rPr>
          <t>Introduzca el código SNIP</t>
        </r>
      </text>
    </comment>
    <comment ref="C945" authorId="2" shapeId="0" xr:uid="{0DFBFC32-C839-4163-81BC-2D0F64406253}">
      <text>
        <r>
          <rPr>
            <sz val="11"/>
            <color theme="1"/>
            <rFont val="Calibri"/>
            <family val="2"/>
            <scheme val="minor"/>
          </rPr>
          <t>Introduzca la fecha de inicio del proceso, en formato dd-mm-aaaa</t>
        </r>
      </text>
    </comment>
    <comment ref="F945" authorId="2" shapeId="0" xr:uid="{2A1DE855-B65E-4FAC-B8E5-62503E67C5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2" shapeId="0" xr:uid="{C3EBAC3B-338D-4AC4-87E6-042570658C4B}">
      <text/>
    </comment>
    <comment ref="C947" authorId="2" shapeId="0" xr:uid="{C992199C-2300-47F1-BBF1-7266266694F0}">
      <text>
        <r>
          <rPr>
            <sz val="11"/>
            <color theme="1"/>
            <rFont val="Calibri"/>
            <family val="2"/>
            <scheme val="minor"/>
          </rPr>
          <t>Introduzca la fecha prevista de adjudicación, en formato dd-mm-aaaa</t>
        </r>
      </text>
    </comment>
    <comment ref="F947" authorId="2" shapeId="0" xr:uid="{B007C721-BFC8-48FB-917B-21B69B07EDFB}">
      <text/>
    </comment>
    <comment ref="F948" authorId="2" shapeId="0" xr:uid="{0C26809B-AB85-44CF-ACED-4461241621E8}">
      <text/>
    </comment>
    <comment ref="A950" authorId="2" shapeId="0" xr:uid="{A296DC8B-41EB-4BA9-91DE-0E474E233B4D}">
      <text>
        <r>
          <rPr>
            <sz val="11"/>
            <color theme="1"/>
            <rFont val="Calibri"/>
            <family val="2"/>
            <scheme val="minor"/>
          </rPr>
          <t>Introduzca un codigo UNSPSC</t>
        </r>
      </text>
    </comment>
    <comment ref="B950" authorId="2" shapeId="0" xr:uid="{CD8E9074-3A29-4B97-8AF5-862F491CF71F}">
      <text>
        <r>
          <rPr>
            <sz val="11"/>
            <color theme="1"/>
            <rFont val="Calibri"/>
            <family val="2"/>
            <scheme val="minor"/>
          </rPr>
          <t>Descripción calculada automáticamente a partir de código del artículo</t>
        </r>
      </text>
    </comment>
    <comment ref="C950" authorId="2" shapeId="0" xr:uid="{1BF33224-73C0-43C3-8930-B046886FF07E}">
      <text>
        <r>
          <rPr>
            <sz val="11"/>
            <color theme="1"/>
            <rFont val="Calibri"/>
            <family val="2"/>
            <scheme val="minor"/>
          </rPr>
          <t>Seleccione un valor de la lista</t>
        </r>
      </text>
    </comment>
    <comment ref="D950" authorId="2" shapeId="0" xr:uid="{BF099D4D-2967-43BA-A006-810948E2D7E0}">
      <text>
        <r>
          <rPr>
            <sz val="11"/>
            <color theme="1"/>
            <rFont val="Calibri"/>
            <family val="2"/>
            <scheme val="minor"/>
          </rPr>
          <t>Introduzca un número con dos decimales como máximo. Debe ser igual o mayor a la "Cantidad Real Consumida"</t>
        </r>
      </text>
    </comment>
    <comment ref="E950" authorId="2" shapeId="0" xr:uid="{7B7C6A59-0416-4557-967C-42568F4215B9}">
      <text>
        <r>
          <rPr>
            <sz val="11"/>
            <color theme="1"/>
            <rFont val="Calibri"/>
            <family val="2"/>
            <scheme val="minor"/>
          </rPr>
          <t>Introduzca un número con dos decimales como máximo</t>
        </r>
      </text>
    </comment>
    <comment ref="F950" authorId="2" shapeId="0" xr:uid="{42BFBD88-4D7C-42FE-A34D-BCAF99840A0D}">
      <text>
        <r>
          <rPr>
            <sz val="11"/>
            <color theme="1"/>
            <rFont val="Calibri"/>
            <family val="2"/>
            <scheme val="minor"/>
          </rPr>
          <t>Monto calculado automáticamente por el sistema</t>
        </r>
      </text>
    </comment>
    <comment ref="A957" authorId="2" shapeId="0" xr:uid="{EDACFFE3-DE19-42AF-99E3-F973DD44C696}">
      <text>
        <r>
          <rPr>
            <sz val="11"/>
            <color theme="1"/>
            <rFont val="Calibri"/>
            <family val="2"/>
            <scheme val="minor"/>
          </rPr>
          <t>Introducir un texto con el nombre o referencia de la contratación</t>
        </r>
      </text>
    </comment>
    <comment ref="B957" authorId="2" shapeId="0" xr:uid="{B99DFAA1-146F-45CD-80CC-5ABACA378D83}">
      <text>
        <r>
          <rPr>
            <sz val="11"/>
            <color theme="1"/>
            <rFont val="Calibri"/>
            <family val="2"/>
            <scheme val="minor"/>
          </rPr>
          <t>Introduzca un texto con la finalidad de la contratación</t>
        </r>
      </text>
    </comment>
    <comment ref="C957" authorId="2" shapeId="0" xr:uid="{DB6C66B5-DAEA-41BF-9DF4-0ACFEEB2BBE1}">
      <text>
        <r>
          <rPr>
            <sz val="11"/>
            <color theme="1"/>
            <rFont val="Calibri"/>
            <family val="2"/>
            <scheme val="minor"/>
          </rPr>
          <t>Seleccionar un valor del listado</t>
        </r>
      </text>
    </comment>
    <comment ref="D957" authorId="2" shapeId="0" xr:uid="{8AE9749F-763C-4434-9F70-F533A011B09A}">
      <text>
        <r>
          <rPr>
            <sz val="11"/>
            <color theme="1"/>
            <rFont val="Calibri"/>
            <family val="2"/>
            <scheme val="minor"/>
          </rPr>
          <t>Seleccione el tipo de procedimiento</t>
        </r>
      </text>
    </comment>
    <comment ref="E957" authorId="2" shapeId="0" xr:uid="{9F856988-E579-4303-949B-3DB790484DB8}">
      <text>
        <r>
          <rPr>
            <sz val="11"/>
            <color theme="1"/>
            <rFont val="Calibri"/>
            <family val="2"/>
            <scheme val="minor"/>
          </rPr>
          <t>Seleccione un valor de la lista</t>
        </r>
      </text>
    </comment>
    <comment ref="F957" authorId="2" shapeId="0" xr:uid="{9A217CA6-A3A4-4CC8-A0A6-A99F773C45F0}">
      <text>
        <r>
          <rPr>
            <sz val="11"/>
            <color theme="1"/>
            <rFont val="Calibri"/>
            <family val="2"/>
            <scheme val="minor"/>
          </rPr>
          <t>Introduzca el código SNIP</t>
        </r>
      </text>
    </comment>
    <comment ref="C958" authorId="2" shapeId="0" xr:uid="{905978DF-E295-4FBD-B41E-0A82EF5A7021}">
      <text>
        <r>
          <rPr>
            <sz val="11"/>
            <color theme="1"/>
            <rFont val="Calibri"/>
            <family val="2"/>
            <scheme val="minor"/>
          </rPr>
          <t>Introduzca la fecha de inicio del proceso, en formato dd-mm-aaaa</t>
        </r>
      </text>
    </comment>
    <comment ref="F958" authorId="2" shapeId="0" xr:uid="{D05285BC-1188-4E7B-8CEF-72735D23BD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2" shapeId="0" xr:uid="{91F1FC52-953E-4B1C-8682-C8A8BAC06947}">
      <text/>
    </comment>
    <comment ref="C960" authorId="2" shapeId="0" xr:uid="{D9998370-866F-4802-9239-7A22C95F54B8}">
      <text>
        <r>
          <rPr>
            <sz val="11"/>
            <color theme="1"/>
            <rFont val="Calibri"/>
            <family val="2"/>
            <scheme val="minor"/>
          </rPr>
          <t>Introduzca la fecha prevista de adjudicación, en formato dd-mm-aaaa</t>
        </r>
      </text>
    </comment>
    <comment ref="F960" authorId="2" shapeId="0" xr:uid="{F438F6B1-D7D3-4BB4-84DD-14CEA5FC2DDD}">
      <text/>
    </comment>
    <comment ref="F961" authorId="2" shapeId="0" xr:uid="{40D69C31-B9FA-41E6-AAC2-F081DC103CDB}">
      <text/>
    </comment>
    <comment ref="A963" authorId="2" shapeId="0" xr:uid="{FFF81B64-440A-4CA3-A1E0-1F41EBB46D30}">
      <text>
        <r>
          <rPr>
            <sz val="11"/>
            <color theme="1"/>
            <rFont val="Calibri"/>
            <family val="2"/>
            <scheme val="minor"/>
          </rPr>
          <t>Introduzca un codigo UNSPSC</t>
        </r>
      </text>
    </comment>
    <comment ref="B963" authorId="2" shapeId="0" xr:uid="{33C578E2-C2F0-421C-A095-E035DB1AFDCC}">
      <text>
        <r>
          <rPr>
            <sz val="11"/>
            <color theme="1"/>
            <rFont val="Calibri"/>
            <family val="2"/>
            <scheme val="minor"/>
          </rPr>
          <t>Descripción calculada automáticamente a partir de código del artículo</t>
        </r>
      </text>
    </comment>
    <comment ref="C963" authorId="2" shapeId="0" xr:uid="{A2586DC4-155B-4559-BF0F-9EEAF44EE6D1}">
      <text>
        <r>
          <rPr>
            <sz val="11"/>
            <color theme="1"/>
            <rFont val="Calibri"/>
            <family val="2"/>
            <scheme val="minor"/>
          </rPr>
          <t>Seleccione un valor de la lista</t>
        </r>
      </text>
    </comment>
    <comment ref="D963" authorId="2" shapeId="0" xr:uid="{491F0321-3CD7-4F32-80A8-3E1611B2A25F}">
      <text>
        <r>
          <rPr>
            <sz val="11"/>
            <color theme="1"/>
            <rFont val="Calibri"/>
            <family val="2"/>
            <scheme val="minor"/>
          </rPr>
          <t>Introduzca un número con dos decimales como máximo. Debe ser igual o mayor a la "Cantidad Real Consumida"</t>
        </r>
      </text>
    </comment>
    <comment ref="E963" authorId="2" shapeId="0" xr:uid="{15408B95-BABB-4E4E-B180-75C368FB87C9}">
      <text>
        <r>
          <rPr>
            <sz val="11"/>
            <color theme="1"/>
            <rFont val="Calibri"/>
            <family val="2"/>
            <scheme val="minor"/>
          </rPr>
          <t>Introduzca un número con dos decimales como máximo</t>
        </r>
      </text>
    </comment>
    <comment ref="F963" authorId="2" shapeId="0" xr:uid="{E8C9C1B9-1BFA-4FE7-8CDD-0BBA7884235B}">
      <text>
        <r>
          <rPr>
            <sz val="11"/>
            <color theme="1"/>
            <rFont val="Calibri"/>
            <family val="2"/>
            <scheme val="minor"/>
          </rPr>
          <t>Monto calculado automáticamente por el sistema</t>
        </r>
      </text>
    </comment>
    <comment ref="A968" authorId="2" shapeId="0" xr:uid="{F167510A-365D-4806-9A02-98FAFEF43105}">
      <text>
        <r>
          <rPr>
            <sz val="11"/>
            <color theme="1"/>
            <rFont val="Calibri"/>
            <family val="2"/>
            <scheme val="minor"/>
          </rPr>
          <t>Introducir un texto con el nombre o referencia de la contratación</t>
        </r>
      </text>
    </comment>
    <comment ref="B968" authorId="2" shapeId="0" xr:uid="{F7CC533B-48A0-468C-89B0-ECB34F3E695A}">
      <text>
        <r>
          <rPr>
            <sz val="11"/>
            <color theme="1"/>
            <rFont val="Calibri"/>
            <family val="2"/>
            <scheme val="minor"/>
          </rPr>
          <t>Introduzca un texto con la finalidad de la contratación</t>
        </r>
      </text>
    </comment>
    <comment ref="C968" authorId="2" shapeId="0" xr:uid="{200C4CF9-E687-4377-BBF5-78A5457ADD82}">
      <text>
        <r>
          <rPr>
            <sz val="11"/>
            <color theme="1"/>
            <rFont val="Calibri"/>
            <family val="2"/>
            <scheme val="minor"/>
          </rPr>
          <t>Seleccionar un valor del listado</t>
        </r>
      </text>
    </comment>
    <comment ref="D968" authorId="2" shapeId="0" xr:uid="{E3611FE9-4DE2-4CF7-9EDA-076C8AF1CC65}">
      <text>
        <r>
          <rPr>
            <sz val="11"/>
            <color theme="1"/>
            <rFont val="Calibri"/>
            <family val="2"/>
            <scheme val="minor"/>
          </rPr>
          <t>Seleccione el tipo de procedimiento</t>
        </r>
      </text>
    </comment>
    <comment ref="E968" authorId="2" shapeId="0" xr:uid="{28047641-0B6E-42C8-82EB-F11D03D63403}">
      <text>
        <r>
          <rPr>
            <sz val="11"/>
            <color theme="1"/>
            <rFont val="Calibri"/>
            <family val="2"/>
            <scheme val="minor"/>
          </rPr>
          <t>Seleccione un valor de la lista</t>
        </r>
      </text>
    </comment>
    <comment ref="F968" authorId="2" shapeId="0" xr:uid="{2B6A07CE-645B-4F7F-A5BE-65BC3BB93C33}">
      <text>
        <r>
          <rPr>
            <sz val="11"/>
            <color theme="1"/>
            <rFont val="Calibri"/>
            <family val="2"/>
            <scheme val="minor"/>
          </rPr>
          <t>Introduzca el código SNIP</t>
        </r>
      </text>
    </comment>
    <comment ref="C969" authorId="2" shapeId="0" xr:uid="{531DE290-7EA6-4F22-BD45-4456D78F9F8B}">
      <text>
        <r>
          <rPr>
            <sz val="11"/>
            <color theme="1"/>
            <rFont val="Calibri"/>
            <family val="2"/>
            <scheme val="minor"/>
          </rPr>
          <t>Introduzca la fecha de inicio del proceso, en formato dd-mm-aaaa</t>
        </r>
      </text>
    </comment>
    <comment ref="F969" authorId="2" shapeId="0" xr:uid="{1E07F653-8CF4-462A-BDEF-578821ADB3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2" shapeId="0" xr:uid="{9A7DFA04-A41E-4A0C-BDC3-89330CB2A932}">
      <text/>
    </comment>
    <comment ref="C971" authorId="2" shapeId="0" xr:uid="{07FF6ED7-1DA2-4554-B8DF-3D5884C361CE}">
      <text>
        <r>
          <rPr>
            <sz val="11"/>
            <color theme="1"/>
            <rFont val="Calibri"/>
            <family val="2"/>
            <scheme val="minor"/>
          </rPr>
          <t>Introduzca la fecha prevista de adjudicación, en formato dd-mm-aaaa</t>
        </r>
      </text>
    </comment>
    <comment ref="F971" authorId="2" shapeId="0" xr:uid="{B046CEF5-014F-473E-A0C0-13FEC66E9714}">
      <text/>
    </comment>
    <comment ref="F972" authorId="2" shapeId="0" xr:uid="{C2F8B16F-563A-4CC1-B844-27421C21BE52}">
      <text/>
    </comment>
    <comment ref="A974" authorId="2" shapeId="0" xr:uid="{384F59CD-D702-45E1-89AE-0D2B1B5DBCC4}">
      <text>
        <r>
          <rPr>
            <sz val="11"/>
            <color theme="1"/>
            <rFont val="Calibri"/>
            <family val="2"/>
            <scheme val="minor"/>
          </rPr>
          <t>Introduzca un codigo UNSPSC</t>
        </r>
      </text>
    </comment>
    <comment ref="B974" authorId="2" shapeId="0" xr:uid="{78AAD159-8C7B-4AA5-B6B0-6188E26FBCD7}">
      <text>
        <r>
          <rPr>
            <sz val="11"/>
            <color theme="1"/>
            <rFont val="Calibri"/>
            <family val="2"/>
            <scheme val="minor"/>
          </rPr>
          <t>Descripción calculada automáticamente a partir de código del artículo</t>
        </r>
      </text>
    </comment>
    <comment ref="C974" authorId="2" shapeId="0" xr:uid="{DB131E08-14BB-4153-AD8B-F1A17A20F726}">
      <text>
        <r>
          <rPr>
            <sz val="11"/>
            <color theme="1"/>
            <rFont val="Calibri"/>
            <family val="2"/>
            <scheme val="minor"/>
          </rPr>
          <t>Seleccione un valor de la lista</t>
        </r>
      </text>
    </comment>
    <comment ref="D974" authorId="2" shapeId="0" xr:uid="{ED008942-C59F-4296-9B00-E3A034033F3C}">
      <text>
        <r>
          <rPr>
            <sz val="11"/>
            <color theme="1"/>
            <rFont val="Calibri"/>
            <family val="2"/>
            <scheme val="minor"/>
          </rPr>
          <t>Introduzca un número con dos decimales como máximo. Debe ser igual o mayor a la "Cantidad Real Consumida"</t>
        </r>
      </text>
    </comment>
    <comment ref="E974" authorId="2" shapeId="0" xr:uid="{9E831005-A944-4686-B445-E9392CE81BC4}">
      <text>
        <r>
          <rPr>
            <sz val="11"/>
            <color theme="1"/>
            <rFont val="Calibri"/>
            <family val="2"/>
            <scheme val="minor"/>
          </rPr>
          <t>Introduzca un número con dos decimales como máximo</t>
        </r>
      </text>
    </comment>
    <comment ref="F974" authorId="2" shapeId="0" xr:uid="{58B5FB1D-1E55-4E4D-A27D-296E370AB12C}">
      <text>
        <r>
          <rPr>
            <sz val="11"/>
            <color theme="1"/>
            <rFont val="Calibri"/>
            <family val="2"/>
            <scheme val="minor"/>
          </rPr>
          <t>Monto calculado automáticamente por el sistema</t>
        </r>
      </text>
    </comment>
    <comment ref="A979" authorId="2" shapeId="0" xr:uid="{2DA617CA-4BEF-4132-8EB9-1F3E336C6792}">
      <text>
        <r>
          <rPr>
            <sz val="11"/>
            <color theme="1"/>
            <rFont val="Calibri"/>
            <family val="2"/>
            <scheme val="minor"/>
          </rPr>
          <t>Introducir un texto con el nombre o referencia de la contratación</t>
        </r>
      </text>
    </comment>
    <comment ref="B979" authorId="2" shapeId="0" xr:uid="{B3464B89-92B3-4930-BCEF-F25ADD73ECAB}">
      <text>
        <r>
          <rPr>
            <sz val="11"/>
            <color theme="1"/>
            <rFont val="Calibri"/>
            <family val="2"/>
            <scheme val="minor"/>
          </rPr>
          <t>Introduzca un texto con la finalidad de la contratación</t>
        </r>
      </text>
    </comment>
    <comment ref="C979" authorId="2" shapeId="0" xr:uid="{4973E15F-83F9-4CE8-8786-99FC4B5D4DA1}">
      <text>
        <r>
          <rPr>
            <sz val="11"/>
            <color theme="1"/>
            <rFont val="Calibri"/>
            <family val="2"/>
            <scheme val="minor"/>
          </rPr>
          <t>Seleccionar un valor del listado</t>
        </r>
      </text>
    </comment>
    <comment ref="D979" authorId="2" shapeId="0" xr:uid="{1C439DCC-1B48-4D49-83E3-1F6C86300C36}">
      <text>
        <r>
          <rPr>
            <sz val="11"/>
            <color theme="1"/>
            <rFont val="Calibri"/>
            <family val="2"/>
            <scheme val="minor"/>
          </rPr>
          <t>Seleccione el tipo de procedimiento</t>
        </r>
      </text>
    </comment>
    <comment ref="E979" authorId="2" shapeId="0" xr:uid="{17C53004-A585-445D-945C-98FA7144E0C6}">
      <text>
        <r>
          <rPr>
            <sz val="11"/>
            <color theme="1"/>
            <rFont val="Calibri"/>
            <family val="2"/>
            <scheme val="minor"/>
          </rPr>
          <t>Seleccione un valor de la lista</t>
        </r>
      </text>
    </comment>
    <comment ref="F979" authorId="2" shapeId="0" xr:uid="{98B770C4-64E7-4672-B4B5-B1CFA9894389}">
      <text>
        <r>
          <rPr>
            <sz val="11"/>
            <color theme="1"/>
            <rFont val="Calibri"/>
            <family val="2"/>
            <scheme val="minor"/>
          </rPr>
          <t>Introduzca el código SNIP</t>
        </r>
      </text>
    </comment>
    <comment ref="C980" authorId="2" shapeId="0" xr:uid="{D62E5504-3857-407E-94D0-FEB8347872A1}">
      <text>
        <r>
          <rPr>
            <sz val="11"/>
            <color theme="1"/>
            <rFont val="Calibri"/>
            <family val="2"/>
            <scheme val="minor"/>
          </rPr>
          <t>Introduzca la fecha de inicio del proceso, en formato dd-mm-aaaa</t>
        </r>
      </text>
    </comment>
    <comment ref="F980" authorId="2" shapeId="0" xr:uid="{D1C2CBD5-B01A-40D7-B849-CF0D2CE316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2" shapeId="0" xr:uid="{0CC5B106-ADF8-4BDC-90EA-03ECCC5BBC39}">
      <text/>
    </comment>
    <comment ref="C982" authorId="2" shapeId="0" xr:uid="{1033EF92-0EAC-4F59-B798-1BD8E165A634}">
      <text>
        <r>
          <rPr>
            <sz val="11"/>
            <color theme="1"/>
            <rFont val="Calibri"/>
            <family val="2"/>
            <scheme val="minor"/>
          </rPr>
          <t>Introduzca la fecha prevista de adjudicación, en formato dd-mm-aaaa</t>
        </r>
      </text>
    </comment>
    <comment ref="F982" authorId="2" shapeId="0" xr:uid="{808C2191-126F-4BD9-A3F0-5374C940C033}">
      <text/>
    </comment>
    <comment ref="F983" authorId="2" shapeId="0" xr:uid="{16624C2C-9FDB-4048-B227-243FFA78079A}">
      <text/>
    </comment>
    <comment ref="A985" authorId="2" shapeId="0" xr:uid="{EA7059CB-6F97-4B32-B2BC-318B6B28EA0B}">
      <text>
        <r>
          <rPr>
            <sz val="11"/>
            <color theme="1"/>
            <rFont val="Calibri"/>
            <family val="2"/>
            <scheme val="minor"/>
          </rPr>
          <t>Introduzca un codigo UNSPSC</t>
        </r>
      </text>
    </comment>
    <comment ref="B985" authorId="2" shapeId="0" xr:uid="{32FEFEFB-2B93-45C8-A2AE-548434DF463B}">
      <text>
        <r>
          <rPr>
            <sz val="11"/>
            <color theme="1"/>
            <rFont val="Calibri"/>
            <family val="2"/>
            <scheme val="minor"/>
          </rPr>
          <t>Descripción calculada automáticamente a partir de código del artículo</t>
        </r>
      </text>
    </comment>
    <comment ref="C985" authorId="2" shapeId="0" xr:uid="{39C2AF10-B7EC-4B37-9AC3-CF9EA43FC23D}">
      <text>
        <r>
          <rPr>
            <sz val="11"/>
            <color theme="1"/>
            <rFont val="Calibri"/>
            <family val="2"/>
            <scheme val="minor"/>
          </rPr>
          <t>Seleccione un valor de la lista</t>
        </r>
      </text>
    </comment>
    <comment ref="D985" authorId="2" shapeId="0" xr:uid="{5899817A-6DD9-436A-893C-6DD270CA931B}">
      <text>
        <r>
          <rPr>
            <sz val="11"/>
            <color theme="1"/>
            <rFont val="Calibri"/>
            <family val="2"/>
            <scheme val="minor"/>
          </rPr>
          <t>Introduzca un número con dos decimales como máximo. Debe ser igual o mayor a la "Cantidad Real Consumida"</t>
        </r>
      </text>
    </comment>
    <comment ref="E985" authorId="2" shapeId="0" xr:uid="{A8A37AEB-7869-4180-9AA7-24E767596BF3}">
      <text>
        <r>
          <rPr>
            <sz val="11"/>
            <color theme="1"/>
            <rFont val="Calibri"/>
            <family val="2"/>
            <scheme val="minor"/>
          </rPr>
          <t>Introduzca un número con dos decimales como máximo</t>
        </r>
      </text>
    </comment>
    <comment ref="F985" authorId="2" shapeId="0" xr:uid="{B58788D3-C824-4685-B219-54C11938D573}">
      <text>
        <r>
          <rPr>
            <sz val="11"/>
            <color theme="1"/>
            <rFont val="Calibri"/>
            <family val="2"/>
            <scheme val="minor"/>
          </rPr>
          <t>Monto calculado automáticamente por el sistema</t>
        </r>
      </text>
    </comment>
    <comment ref="A990" authorId="2" shapeId="0" xr:uid="{831B5DA0-05E9-410A-8A9B-51F44880AC0B}">
      <text>
        <r>
          <rPr>
            <sz val="11"/>
            <color theme="1"/>
            <rFont val="Calibri"/>
            <family val="2"/>
            <scheme val="minor"/>
          </rPr>
          <t>Introducir un texto con el nombre o referencia de la contratación</t>
        </r>
      </text>
    </comment>
    <comment ref="B990" authorId="2" shapeId="0" xr:uid="{675D1F06-2FBA-496F-A3DC-EF7B1D8C32C8}">
      <text>
        <r>
          <rPr>
            <sz val="11"/>
            <color theme="1"/>
            <rFont val="Calibri"/>
            <family val="2"/>
            <scheme val="minor"/>
          </rPr>
          <t>Introduzca un texto con la finalidad de la contratación</t>
        </r>
      </text>
    </comment>
    <comment ref="C990" authorId="2" shapeId="0" xr:uid="{ED6F736A-7FA0-4B46-AADE-2D96BE85F92B}">
      <text>
        <r>
          <rPr>
            <sz val="11"/>
            <color theme="1"/>
            <rFont val="Calibri"/>
            <family val="2"/>
            <scheme val="minor"/>
          </rPr>
          <t>Seleccionar un valor del listado</t>
        </r>
      </text>
    </comment>
    <comment ref="D990" authorId="2" shapeId="0" xr:uid="{E08BBB9C-63A9-4193-A744-396BFB7E8DF8}">
      <text>
        <r>
          <rPr>
            <sz val="11"/>
            <color theme="1"/>
            <rFont val="Calibri"/>
            <family val="2"/>
            <scheme val="minor"/>
          </rPr>
          <t>Seleccione el tipo de procedimiento</t>
        </r>
      </text>
    </comment>
    <comment ref="E990" authorId="2" shapeId="0" xr:uid="{10AE3E2E-60E0-4316-8AFD-6DF1A33E6FD7}">
      <text>
        <r>
          <rPr>
            <sz val="11"/>
            <color theme="1"/>
            <rFont val="Calibri"/>
            <family val="2"/>
            <scheme val="minor"/>
          </rPr>
          <t>Seleccione un valor de la lista</t>
        </r>
      </text>
    </comment>
    <comment ref="F990" authorId="2" shapeId="0" xr:uid="{9044C480-39A8-4075-AA89-9BD22A5BD848}">
      <text>
        <r>
          <rPr>
            <sz val="11"/>
            <color theme="1"/>
            <rFont val="Calibri"/>
            <family val="2"/>
            <scheme val="minor"/>
          </rPr>
          <t>Introduzca el código SNIP</t>
        </r>
      </text>
    </comment>
    <comment ref="C991" authorId="2" shapeId="0" xr:uid="{3CB2CE53-3E57-4FA5-88A5-7A1269182822}">
      <text>
        <r>
          <rPr>
            <sz val="11"/>
            <color theme="1"/>
            <rFont val="Calibri"/>
            <family val="2"/>
            <scheme val="minor"/>
          </rPr>
          <t>Introduzca la fecha de inicio del proceso, en formato dd-mm-aaaa</t>
        </r>
      </text>
    </comment>
    <comment ref="F991" authorId="2" shapeId="0" xr:uid="{CA0EED1D-E2DF-417B-A7A2-2E10D26D63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2" shapeId="0" xr:uid="{89F9A770-7465-4281-AEC9-030B3925ECA3}">
      <text/>
    </comment>
    <comment ref="C993" authorId="2" shapeId="0" xr:uid="{73674F08-DD72-424C-AE46-089262EA75C4}">
      <text>
        <r>
          <rPr>
            <sz val="11"/>
            <color theme="1"/>
            <rFont val="Calibri"/>
            <family val="2"/>
            <scheme val="minor"/>
          </rPr>
          <t>Introduzca la fecha prevista de adjudicación, en formato dd-mm-aaaa</t>
        </r>
      </text>
    </comment>
    <comment ref="F993" authorId="2" shapeId="0" xr:uid="{A539A919-F0C9-4D79-90ED-D2FB4D7EB6E8}">
      <text/>
    </comment>
    <comment ref="F994" authorId="2" shapeId="0" xr:uid="{B7413A03-2F6A-49E0-B057-EE544C2B9316}">
      <text/>
    </comment>
    <comment ref="A996" authorId="2" shapeId="0" xr:uid="{169DB885-9F6B-4227-9F1D-0A6B2B3D56FE}">
      <text>
        <r>
          <rPr>
            <sz val="11"/>
            <color theme="1"/>
            <rFont val="Calibri"/>
            <family val="2"/>
            <scheme val="minor"/>
          </rPr>
          <t>Introduzca un codigo UNSPSC</t>
        </r>
      </text>
    </comment>
    <comment ref="B996" authorId="2" shapeId="0" xr:uid="{BDD2DC71-E795-4B19-A028-3CF8F79B904B}">
      <text>
        <r>
          <rPr>
            <sz val="11"/>
            <color theme="1"/>
            <rFont val="Calibri"/>
            <family val="2"/>
            <scheme val="minor"/>
          </rPr>
          <t>Descripción calculada automáticamente a partir de código del artículo</t>
        </r>
      </text>
    </comment>
    <comment ref="C996" authorId="2" shapeId="0" xr:uid="{10114F80-7780-4784-AC11-A346E08BA2FF}">
      <text>
        <r>
          <rPr>
            <sz val="11"/>
            <color theme="1"/>
            <rFont val="Calibri"/>
            <family val="2"/>
            <scheme val="minor"/>
          </rPr>
          <t>Seleccione un valor de la lista</t>
        </r>
      </text>
    </comment>
    <comment ref="D996" authorId="2" shapeId="0" xr:uid="{C3A8F357-59A8-4098-A9B1-A0DAA72BE07B}">
      <text>
        <r>
          <rPr>
            <sz val="11"/>
            <color theme="1"/>
            <rFont val="Calibri"/>
            <family val="2"/>
            <scheme val="minor"/>
          </rPr>
          <t>Introduzca un número con dos decimales como máximo. Debe ser igual o mayor a la "Cantidad Real Consumida"</t>
        </r>
      </text>
    </comment>
    <comment ref="E996" authorId="2" shapeId="0" xr:uid="{F6C32F06-DB16-4761-88C4-16D1EC611CED}">
      <text>
        <r>
          <rPr>
            <sz val="11"/>
            <color theme="1"/>
            <rFont val="Calibri"/>
            <family val="2"/>
            <scheme val="minor"/>
          </rPr>
          <t>Introduzca un número con dos decimales como máximo</t>
        </r>
      </text>
    </comment>
    <comment ref="F996" authorId="2" shapeId="0" xr:uid="{93A7675E-5761-4D08-92C0-F012663D9792}">
      <text>
        <r>
          <rPr>
            <sz val="11"/>
            <color theme="1"/>
            <rFont val="Calibri"/>
            <family val="2"/>
            <scheme val="minor"/>
          </rPr>
          <t>Monto calculado automáticamente por el sistema</t>
        </r>
      </text>
    </comment>
    <comment ref="A1001" authorId="2" shapeId="0" xr:uid="{2CE848B4-3A93-4863-9DB3-D40BBAD39082}">
      <text>
        <r>
          <rPr>
            <sz val="11"/>
            <color theme="1"/>
            <rFont val="Calibri"/>
            <family val="2"/>
            <scheme val="minor"/>
          </rPr>
          <t>Introducir un texto con el nombre o referencia de la contratación</t>
        </r>
      </text>
    </comment>
    <comment ref="B1001" authorId="2" shapeId="0" xr:uid="{A373A743-F9BA-40F7-ACC5-200C0EA9BD8F}">
      <text>
        <r>
          <rPr>
            <sz val="11"/>
            <color theme="1"/>
            <rFont val="Calibri"/>
            <family val="2"/>
            <scheme val="minor"/>
          </rPr>
          <t>Introduzca un texto con la finalidad de la contratación</t>
        </r>
      </text>
    </comment>
    <comment ref="C1001" authorId="2" shapeId="0" xr:uid="{3EE24AA6-D65A-4A5A-A467-E73F3B75EA98}">
      <text>
        <r>
          <rPr>
            <sz val="11"/>
            <color theme="1"/>
            <rFont val="Calibri"/>
            <family val="2"/>
            <scheme val="minor"/>
          </rPr>
          <t>Seleccionar un valor del listado</t>
        </r>
      </text>
    </comment>
    <comment ref="D1001" authorId="2" shapeId="0" xr:uid="{32A3AD4C-5453-40BB-B49C-C556D9CD98A4}">
      <text>
        <r>
          <rPr>
            <sz val="11"/>
            <color theme="1"/>
            <rFont val="Calibri"/>
            <family val="2"/>
            <scheme val="minor"/>
          </rPr>
          <t>Seleccione el tipo de procedimiento</t>
        </r>
      </text>
    </comment>
    <comment ref="E1001" authorId="2" shapeId="0" xr:uid="{D32E3838-DF31-47CD-9E4D-57C568AA30E2}">
      <text>
        <r>
          <rPr>
            <sz val="11"/>
            <color theme="1"/>
            <rFont val="Calibri"/>
            <family val="2"/>
            <scheme val="minor"/>
          </rPr>
          <t>Seleccione un valor de la lista</t>
        </r>
      </text>
    </comment>
    <comment ref="F1001" authorId="2" shapeId="0" xr:uid="{93C9C717-1A3B-4D0D-90A5-0E01645DF537}">
      <text>
        <r>
          <rPr>
            <sz val="11"/>
            <color theme="1"/>
            <rFont val="Calibri"/>
            <family val="2"/>
            <scheme val="minor"/>
          </rPr>
          <t>Introduzca el código SNIP</t>
        </r>
      </text>
    </comment>
    <comment ref="C1002" authorId="2" shapeId="0" xr:uid="{F2C46315-1D02-40DF-83F5-F7F46029F354}">
      <text>
        <r>
          <rPr>
            <sz val="11"/>
            <color theme="1"/>
            <rFont val="Calibri"/>
            <family val="2"/>
            <scheme val="minor"/>
          </rPr>
          <t>Introduzca la fecha de inicio del proceso, en formato dd-mm-aaaa</t>
        </r>
      </text>
    </comment>
    <comment ref="F1002" authorId="2" shapeId="0" xr:uid="{AF6CFB8A-D16C-4C65-8980-47AFE848C6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2" shapeId="0" xr:uid="{18DD8E8D-1D24-4C23-9F7D-4A9A37F72946}">
      <text/>
    </comment>
    <comment ref="C1004" authorId="2" shapeId="0" xr:uid="{D3675740-835A-4961-A680-8ADBA9496417}">
      <text>
        <r>
          <rPr>
            <sz val="11"/>
            <color theme="1"/>
            <rFont val="Calibri"/>
            <family val="2"/>
            <scheme val="minor"/>
          </rPr>
          <t>Introduzca la fecha prevista de adjudicación, en formato dd-mm-aaaa</t>
        </r>
      </text>
    </comment>
    <comment ref="F1004" authorId="2" shapeId="0" xr:uid="{C2680397-B0E7-413D-B87B-458A0B8D4845}">
      <text/>
    </comment>
    <comment ref="F1005" authorId="2" shapeId="0" xr:uid="{106077B2-0E87-49B3-A4B7-92361EBF935F}">
      <text/>
    </comment>
    <comment ref="A1007" authorId="2" shapeId="0" xr:uid="{DAC8CB10-AE0C-441C-B5CF-C000109E6BD1}">
      <text>
        <r>
          <rPr>
            <sz val="11"/>
            <color theme="1"/>
            <rFont val="Calibri"/>
            <family val="2"/>
            <scheme val="minor"/>
          </rPr>
          <t>Introduzca un codigo UNSPSC</t>
        </r>
      </text>
    </comment>
    <comment ref="B1007" authorId="2" shapeId="0" xr:uid="{58D79C46-C3BE-483D-9898-73CF2D9C79E4}">
      <text>
        <r>
          <rPr>
            <sz val="11"/>
            <color theme="1"/>
            <rFont val="Calibri"/>
            <family val="2"/>
            <scheme val="minor"/>
          </rPr>
          <t>Descripción calculada automáticamente a partir de código del artículo</t>
        </r>
      </text>
    </comment>
    <comment ref="C1007" authorId="2" shapeId="0" xr:uid="{B481256B-7031-4B68-ACCC-38CBB8451D7E}">
      <text>
        <r>
          <rPr>
            <sz val="11"/>
            <color theme="1"/>
            <rFont val="Calibri"/>
            <family val="2"/>
            <scheme val="minor"/>
          </rPr>
          <t>Seleccione un valor de la lista</t>
        </r>
      </text>
    </comment>
    <comment ref="D1007" authorId="2" shapeId="0" xr:uid="{DA64DCBD-2709-4984-89D1-5E91BA1CCE83}">
      <text>
        <r>
          <rPr>
            <sz val="11"/>
            <color theme="1"/>
            <rFont val="Calibri"/>
            <family val="2"/>
            <scheme val="minor"/>
          </rPr>
          <t>Introduzca un número con dos decimales como máximo. Debe ser igual o mayor a la "Cantidad Real Consumida"</t>
        </r>
      </text>
    </comment>
    <comment ref="E1007" authorId="2" shapeId="0" xr:uid="{21F4D3A8-D099-4494-AAB0-E157F5699E11}">
      <text>
        <r>
          <rPr>
            <sz val="11"/>
            <color theme="1"/>
            <rFont val="Calibri"/>
            <family val="2"/>
            <scheme val="minor"/>
          </rPr>
          <t>Introduzca un número con dos decimales como máximo</t>
        </r>
      </text>
    </comment>
    <comment ref="F1007" authorId="2" shapeId="0" xr:uid="{C7BCA84E-2AC4-4128-8F13-09D8991CA82D}">
      <text>
        <r>
          <rPr>
            <sz val="11"/>
            <color theme="1"/>
            <rFont val="Calibri"/>
            <family val="2"/>
            <scheme val="minor"/>
          </rPr>
          <t>Monto calculado automáticamente por el sistema</t>
        </r>
      </text>
    </comment>
    <comment ref="A1012" authorId="2" shapeId="0" xr:uid="{44332A48-B58B-4A6A-AF26-9BE5090BAD9E}">
      <text>
        <r>
          <rPr>
            <sz val="11"/>
            <color theme="1"/>
            <rFont val="Calibri"/>
            <family val="2"/>
            <scheme val="minor"/>
          </rPr>
          <t>Introducir un texto con el nombre o referencia de la contratación</t>
        </r>
      </text>
    </comment>
    <comment ref="B1012" authorId="2" shapeId="0" xr:uid="{671BD976-BB2A-4908-BEFC-C56E5CC000F9}">
      <text>
        <r>
          <rPr>
            <sz val="11"/>
            <color theme="1"/>
            <rFont val="Calibri"/>
            <family val="2"/>
            <scheme val="minor"/>
          </rPr>
          <t>Introduzca un texto con la finalidad de la contratación</t>
        </r>
      </text>
    </comment>
    <comment ref="C1012" authorId="2" shapeId="0" xr:uid="{F267DE8E-9D34-4307-B6F2-FD0FA15B73EB}">
      <text>
        <r>
          <rPr>
            <sz val="11"/>
            <color theme="1"/>
            <rFont val="Calibri"/>
            <family val="2"/>
            <scheme val="minor"/>
          </rPr>
          <t>Seleccionar un valor del listado</t>
        </r>
      </text>
    </comment>
    <comment ref="D1012" authorId="2" shapeId="0" xr:uid="{FC833F67-C93D-4AE7-9047-DC27A2F9BF95}">
      <text>
        <r>
          <rPr>
            <sz val="11"/>
            <color theme="1"/>
            <rFont val="Calibri"/>
            <family val="2"/>
            <scheme val="minor"/>
          </rPr>
          <t>Seleccione el tipo de procedimiento</t>
        </r>
      </text>
    </comment>
    <comment ref="E1012" authorId="2" shapeId="0" xr:uid="{BF558130-03DE-4318-9AD8-579116192769}">
      <text>
        <r>
          <rPr>
            <sz val="11"/>
            <color theme="1"/>
            <rFont val="Calibri"/>
            <family val="2"/>
            <scheme val="minor"/>
          </rPr>
          <t>Seleccione un valor de la lista</t>
        </r>
      </text>
    </comment>
    <comment ref="F1012" authorId="2" shapeId="0" xr:uid="{980C2B53-DC1D-4F8D-A53E-C40722EE9664}">
      <text>
        <r>
          <rPr>
            <sz val="11"/>
            <color theme="1"/>
            <rFont val="Calibri"/>
            <family val="2"/>
            <scheme val="minor"/>
          </rPr>
          <t>Introduzca el código SNIP</t>
        </r>
      </text>
    </comment>
    <comment ref="C1013" authorId="2" shapeId="0" xr:uid="{AEB26C83-457F-45F1-9663-264068CA2B31}">
      <text>
        <r>
          <rPr>
            <sz val="11"/>
            <color theme="1"/>
            <rFont val="Calibri"/>
            <family val="2"/>
            <scheme val="minor"/>
          </rPr>
          <t>Introduzca la fecha de inicio del proceso, en formato dd-mm-aaaa</t>
        </r>
      </text>
    </comment>
    <comment ref="F1013" authorId="2" shapeId="0" xr:uid="{FD8C0C7E-6BA8-45BE-8DBD-CCA86348A3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2" shapeId="0" xr:uid="{F8CEFFD8-58EE-4124-8F15-BC5A11BC98AD}">
      <text/>
    </comment>
    <comment ref="C1015" authorId="2" shapeId="0" xr:uid="{1884B159-2531-4F47-9BF3-936A87CC0798}">
      <text>
        <r>
          <rPr>
            <sz val="11"/>
            <color theme="1"/>
            <rFont val="Calibri"/>
            <family val="2"/>
            <scheme val="minor"/>
          </rPr>
          <t>Introduzca la fecha prevista de adjudicación, en formato dd-mm-aaaa</t>
        </r>
      </text>
    </comment>
    <comment ref="F1015" authorId="2" shapeId="0" xr:uid="{900EF8B1-178D-4CDC-BFC9-B71F9EDBEBBE}">
      <text/>
    </comment>
    <comment ref="F1016" authorId="2" shapeId="0" xr:uid="{ECFBEE67-2B0F-489D-AC8A-09B0D3D0359D}">
      <text/>
    </comment>
    <comment ref="A1018" authorId="2" shapeId="0" xr:uid="{ABC6B8DE-08A4-4537-843F-2D412ACB21FD}">
      <text>
        <r>
          <rPr>
            <sz val="11"/>
            <color theme="1"/>
            <rFont val="Calibri"/>
            <family val="2"/>
            <scheme val="minor"/>
          </rPr>
          <t>Introduzca un codigo UNSPSC</t>
        </r>
      </text>
    </comment>
    <comment ref="B1018" authorId="2" shapeId="0" xr:uid="{87E26428-3215-4B51-8251-30743FC01505}">
      <text>
        <r>
          <rPr>
            <sz val="11"/>
            <color theme="1"/>
            <rFont val="Calibri"/>
            <family val="2"/>
            <scheme val="minor"/>
          </rPr>
          <t>Descripción calculada automáticamente a partir de código del artículo</t>
        </r>
      </text>
    </comment>
    <comment ref="C1018" authorId="2" shapeId="0" xr:uid="{C7F07D9F-DD7B-4ACB-B300-6C499AB7D6CD}">
      <text>
        <r>
          <rPr>
            <sz val="11"/>
            <color theme="1"/>
            <rFont val="Calibri"/>
            <family val="2"/>
            <scheme val="minor"/>
          </rPr>
          <t>Seleccione un valor de la lista</t>
        </r>
      </text>
    </comment>
    <comment ref="D1018" authorId="2" shapeId="0" xr:uid="{F72161A0-D2A7-4AF7-8A7E-C584EF780543}">
      <text>
        <r>
          <rPr>
            <sz val="11"/>
            <color theme="1"/>
            <rFont val="Calibri"/>
            <family val="2"/>
            <scheme val="minor"/>
          </rPr>
          <t>Introduzca un número con dos decimales como máximo. Debe ser igual o mayor a la "Cantidad Real Consumida"</t>
        </r>
      </text>
    </comment>
    <comment ref="E1018" authorId="2" shapeId="0" xr:uid="{44682581-FD8F-4F06-B721-4E178A0A2176}">
      <text>
        <r>
          <rPr>
            <sz val="11"/>
            <color theme="1"/>
            <rFont val="Calibri"/>
            <family val="2"/>
            <scheme val="minor"/>
          </rPr>
          <t>Introduzca un número con dos decimales como máximo</t>
        </r>
      </text>
    </comment>
    <comment ref="F1018" authorId="2" shapeId="0" xr:uid="{1F36C95E-ADD6-4107-A645-9C4F5E6E9E54}">
      <text>
        <r>
          <rPr>
            <sz val="11"/>
            <color theme="1"/>
            <rFont val="Calibri"/>
            <family val="2"/>
            <scheme val="minor"/>
          </rPr>
          <t>Monto calculado automáticamente por el sistema</t>
        </r>
      </text>
    </comment>
    <comment ref="A1023" authorId="2" shapeId="0" xr:uid="{AB9BE0BC-0F0F-4143-A24C-E21C451232A5}">
      <text>
        <r>
          <rPr>
            <sz val="11"/>
            <color theme="1"/>
            <rFont val="Calibri"/>
            <family val="2"/>
            <scheme val="minor"/>
          </rPr>
          <t>Introducir un texto con el nombre o referencia de la contratación</t>
        </r>
      </text>
    </comment>
    <comment ref="B1023" authorId="2" shapeId="0" xr:uid="{FEC317BD-735D-4ABD-8557-ECB25EF45FBB}">
      <text>
        <r>
          <rPr>
            <sz val="11"/>
            <color theme="1"/>
            <rFont val="Calibri"/>
            <family val="2"/>
            <scheme val="minor"/>
          </rPr>
          <t>Introduzca un texto con la finalidad de la contratación</t>
        </r>
      </text>
    </comment>
    <comment ref="C1023" authorId="2" shapeId="0" xr:uid="{841216F6-F86C-4943-962E-0BBBF82AC607}">
      <text>
        <r>
          <rPr>
            <sz val="11"/>
            <color theme="1"/>
            <rFont val="Calibri"/>
            <family val="2"/>
            <scheme val="minor"/>
          </rPr>
          <t>Seleccionar un valor del listado</t>
        </r>
      </text>
    </comment>
    <comment ref="D1023" authorId="2" shapeId="0" xr:uid="{44E38900-9968-4A4A-B130-420A37C12DC5}">
      <text>
        <r>
          <rPr>
            <sz val="11"/>
            <color theme="1"/>
            <rFont val="Calibri"/>
            <family val="2"/>
            <scheme val="minor"/>
          </rPr>
          <t>Seleccione el tipo de procedimiento</t>
        </r>
      </text>
    </comment>
    <comment ref="E1023" authorId="2" shapeId="0" xr:uid="{545748E6-B33D-47D4-8B77-8517BB3D2A77}">
      <text>
        <r>
          <rPr>
            <sz val="11"/>
            <color theme="1"/>
            <rFont val="Calibri"/>
            <family val="2"/>
            <scheme val="minor"/>
          </rPr>
          <t>Seleccione un valor de la lista</t>
        </r>
      </text>
    </comment>
    <comment ref="F1023" authorId="2" shapeId="0" xr:uid="{6D05F902-3BD6-44DC-AD3C-E8D05C1707D9}">
      <text>
        <r>
          <rPr>
            <sz val="11"/>
            <color theme="1"/>
            <rFont val="Calibri"/>
            <family val="2"/>
            <scheme val="minor"/>
          </rPr>
          <t>Introduzca el código SNIP</t>
        </r>
      </text>
    </comment>
    <comment ref="C1024" authorId="2" shapeId="0" xr:uid="{AC9F0D14-8523-4646-BD82-6EB1EFEC0E25}">
      <text>
        <r>
          <rPr>
            <sz val="11"/>
            <color theme="1"/>
            <rFont val="Calibri"/>
            <family val="2"/>
            <scheme val="minor"/>
          </rPr>
          <t>Introduzca la fecha de inicio del proceso, en formato dd-mm-aaaa</t>
        </r>
      </text>
    </comment>
    <comment ref="F1024" authorId="2" shapeId="0" xr:uid="{A3487A14-C555-4A5E-A333-E717576B68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2" shapeId="0" xr:uid="{8111ED87-3C2B-4252-9FF6-2F35BF6E1729}">
      <text/>
    </comment>
    <comment ref="C1026" authorId="2" shapeId="0" xr:uid="{A6F0A8CC-6D6F-4B4B-AADB-00A50849C918}">
      <text>
        <r>
          <rPr>
            <sz val="11"/>
            <color theme="1"/>
            <rFont val="Calibri"/>
            <family val="2"/>
            <scheme val="minor"/>
          </rPr>
          <t>Introduzca la fecha prevista de adjudicación, en formato dd-mm-aaaa</t>
        </r>
      </text>
    </comment>
    <comment ref="F1026" authorId="2" shapeId="0" xr:uid="{C855F58A-C73E-4458-9102-FABA0F55AC59}">
      <text/>
    </comment>
    <comment ref="F1027" authorId="2" shapeId="0" xr:uid="{E70D11AE-7ADF-460E-939F-E93347906BC9}">
      <text/>
    </comment>
    <comment ref="A1029" authorId="2" shapeId="0" xr:uid="{CA896A9E-77BD-4239-9CE1-5CC0AAA26BC7}">
      <text>
        <r>
          <rPr>
            <sz val="11"/>
            <color theme="1"/>
            <rFont val="Calibri"/>
            <family val="2"/>
            <scheme val="minor"/>
          </rPr>
          <t>Introduzca un codigo UNSPSC</t>
        </r>
      </text>
    </comment>
    <comment ref="B1029" authorId="2" shapeId="0" xr:uid="{B00A23E8-F4FD-420C-9B97-38CF404A13D5}">
      <text>
        <r>
          <rPr>
            <sz val="11"/>
            <color theme="1"/>
            <rFont val="Calibri"/>
            <family val="2"/>
            <scheme val="minor"/>
          </rPr>
          <t>Descripción calculada automáticamente a partir de código del artículo</t>
        </r>
      </text>
    </comment>
    <comment ref="C1029" authorId="2" shapeId="0" xr:uid="{68866460-F2BC-488F-99DC-E912E69CA378}">
      <text>
        <r>
          <rPr>
            <sz val="11"/>
            <color theme="1"/>
            <rFont val="Calibri"/>
            <family val="2"/>
            <scheme val="minor"/>
          </rPr>
          <t>Seleccione un valor de la lista</t>
        </r>
      </text>
    </comment>
    <comment ref="D1029" authorId="2" shapeId="0" xr:uid="{A0DC10BB-E5AB-4683-BB7D-DEE751B1565E}">
      <text>
        <r>
          <rPr>
            <sz val="11"/>
            <color theme="1"/>
            <rFont val="Calibri"/>
            <family val="2"/>
            <scheme val="minor"/>
          </rPr>
          <t>Introduzca un número con dos decimales como máximo. Debe ser igual o mayor a la "Cantidad Real Consumida"</t>
        </r>
      </text>
    </comment>
    <comment ref="E1029" authorId="2" shapeId="0" xr:uid="{C4E6AB9E-D7BF-41EE-9B30-E2B827223650}">
      <text>
        <r>
          <rPr>
            <sz val="11"/>
            <color theme="1"/>
            <rFont val="Calibri"/>
            <family val="2"/>
            <scheme val="minor"/>
          </rPr>
          <t>Introduzca un número con dos decimales como máximo</t>
        </r>
      </text>
    </comment>
    <comment ref="F1029" authorId="2" shapeId="0" xr:uid="{C6FB929F-1132-4FFF-A8F2-08EB0147283A}">
      <text>
        <r>
          <rPr>
            <sz val="11"/>
            <color theme="1"/>
            <rFont val="Calibri"/>
            <family val="2"/>
            <scheme val="minor"/>
          </rPr>
          <t>Monto calculado automáticamente por el sistema</t>
        </r>
      </text>
    </comment>
    <comment ref="A1034" authorId="2" shapeId="0" xr:uid="{9DDAD34A-F275-4271-9692-C33A07165C4B}">
      <text>
        <r>
          <rPr>
            <sz val="11"/>
            <color theme="1"/>
            <rFont val="Calibri"/>
            <family val="2"/>
            <scheme val="minor"/>
          </rPr>
          <t>Introducir un texto con el nombre o referencia de la contratación</t>
        </r>
      </text>
    </comment>
    <comment ref="B1034" authorId="2" shapeId="0" xr:uid="{85051686-5E36-4581-9E2E-D886E0D0CC30}">
      <text>
        <r>
          <rPr>
            <sz val="11"/>
            <color theme="1"/>
            <rFont val="Calibri"/>
            <family val="2"/>
            <scheme val="minor"/>
          </rPr>
          <t>Introduzca un texto con la finalidad de la contratación</t>
        </r>
      </text>
    </comment>
    <comment ref="C1034" authorId="2" shapeId="0" xr:uid="{D66AB7B3-F65E-490E-B022-F6D3F34716F1}">
      <text>
        <r>
          <rPr>
            <sz val="11"/>
            <color theme="1"/>
            <rFont val="Calibri"/>
            <family val="2"/>
            <scheme val="minor"/>
          </rPr>
          <t>Seleccionar un valor del listado</t>
        </r>
      </text>
    </comment>
    <comment ref="D1034" authorId="2" shapeId="0" xr:uid="{E57549B3-B772-43C7-8DEC-587E81A7A388}">
      <text>
        <r>
          <rPr>
            <sz val="11"/>
            <color theme="1"/>
            <rFont val="Calibri"/>
            <family val="2"/>
            <scheme val="minor"/>
          </rPr>
          <t>Seleccione el tipo de procedimiento</t>
        </r>
      </text>
    </comment>
    <comment ref="E1034" authorId="2" shapeId="0" xr:uid="{386FD0CE-9F8A-4647-96C1-63A05A22C54A}">
      <text>
        <r>
          <rPr>
            <sz val="11"/>
            <color theme="1"/>
            <rFont val="Calibri"/>
            <family val="2"/>
            <scheme val="minor"/>
          </rPr>
          <t>Seleccione un valor de la lista</t>
        </r>
      </text>
    </comment>
    <comment ref="F1034" authorId="2" shapeId="0" xr:uid="{F8136498-FFE2-4327-85D1-26274A276FB3}">
      <text>
        <r>
          <rPr>
            <sz val="11"/>
            <color theme="1"/>
            <rFont val="Calibri"/>
            <family val="2"/>
            <scheme val="minor"/>
          </rPr>
          <t>Introduzca el código SNIP</t>
        </r>
      </text>
    </comment>
    <comment ref="C1035" authorId="2" shapeId="0" xr:uid="{75E8971B-E23A-4FA0-B28F-FDDB5DF60AC1}">
      <text>
        <r>
          <rPr>
            <sz val="11"/>
            <color theme="1"/>
            <rFont val="Calibri"/>
            <family val="2"/>
            <scheme val="minor"/>
          </rPr>
          <t>Introduzca la fecha de inicio del proceso, en formato dd-mm-aaaa</t>
        </r>
      </text>
    </comment>
    <comment ref="F1035" authorId="2" shapeId="0" xr:uid="{419C778E-586E-4E62-966B-ED5816ACDA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2" shapeId="0" xr:uid="{75A6EA0E-F4BF-44FD-AF2C-90D5A0FFC36D}">
      <text/>
    </comment>
    <comment ref="C1037" authorId="2" shapeId="0" xr:uid="{613E0A81-3D4E-417F-8809-8440F043565A}">
      <text>
        <r>
          <rPr>
            <sz val="11"/>
            <color theme="1"/>
            <rFont val="Calibri"/>
            <family val="2"/>
            <scheme val="minor"/>
          </rPr>
          <t>Introduzca la fecha prevista de adjudicación, en formato dd-mm-aaaa</t>
        </r>
      </text>
    </comment>
    <comment ref="F1037" authorId="2" shapeId="0" xr:uid="{109C953E-DDB2-446B-A239-01242F4EF2F0}">
      <text/>
    </comment>
    <comment ref="F1038" authorId="2" shapeId="0" xr:uid="{72061B71-41D1-4581-BC80-DCCD0ADBC34C}">
      <text/>
    </comment>
    <comment ref="A1040" authorId="2" shapeId="0" xr:uid="{0CE86E3D-AD68-4598-B150-1213B833B436}">
      <text>
        <r>
          <rPr>
            <sz val="11"/>
            <color theme="1"/>
            <rFont val="Calibri"/>
            <family val="2"/>
            <scheme val="minor"/>
          </rPr>
          <t>Introduzca un codigo UNSPSC</t>
        </r>
      </text>
    </comment>
    <comment ref="B1040" authorId="2" shapeId="0" xr:uid="{B0DB4F21-C3AD-4176-ADFD-E5B7D42E602E}">
      <text>
        <r>
          <rPr>
            <sz val="11"/>
            <color theme="1"/>
            <rFont val="Calibri"/>
            <family val="2"/>
            <scheme val="minor"/>
          </rPr>
          <t>Descripción calculada automáticamente a partir de código del artículo</t>
        </r>
      </text>
    </comment>
    <comment ref="C1040" authorId="2" shapeId="0" xr:uid="{C7AA49E7-87E0-4DEF-BD01-F204A4E6AD43}">
      <text>
        <r>
          <rPr>
            <sz val="11"/>
            <color theme="1"/>
            <rFont val="Calibri"/>
            <family val="2"/>
            <scheme val="minor"/>
          </rPr>
          <t>Seleccione un valor de la lista</t>
        </r>
      </text>
    </comment>
    <comment ref="D1040" authorId="2" shapeId="0" xr:uid="{1FB44262-9DF1-42A5-8FB2-83DC07E82CEC}">
      <text>
        <r>
          <rPr>
            <sz val="11"/>
            <color theme="1"/>
            <rFont val="Calibri"/>
            <family val="2"/>
            <scheme val="minor"/>
          </rPr>
          <t>Introduzca un número con dos decimales como máximo. Debe ser igual o mayor a la "Cantidad Real Consumida"</t>
        </r>
      </text>
    </comment>
    <comment ref="E1040" authorId="2" shapeId="0" xr:uid="{69294547-658E-434B-A255-836C6DB615B1}">
      <text>
        <r>
          <rPr>
            <sz val="11"/>
            <color theme="1"/>
            <rFont val="Calibri"/>
            <family val="2"/>
            <scheme val="minor"/>
          </rPr>
          <t>Introduzca un número con dos decimales como máximo</t>
        </r>
      </text>
    </comment>
    <comment ref="F1040" authorId="2" shapeId="0" xr:uid="{B834582E-D4B0-4369-BE88-800466D004E5}">
      <text>
        <r>
          <rPr>
            <sz val="11"/>
            <color theme="1"/>
            <rFont val="Calibri"/>
            <family val="2"/>
            <scheme val="minor"/>
          </rPr>
          <t>Monto calculado automáticamente por el sistema</t>
        </r>
      </text>
    </comment>
    <comment ref="A1045" authorId="2" shapeId="0" xr:uid="{EE0CC0D4-2878-4A6A-A551-69A7FACE27EA}">
      <text>
        <r>
          <rPr>
            <sz val="11"/>
            <color theme="1"/>
            <rFont val="Calibri"/>
            <family val="2"/>
            <scheme val="minor"/>
          </rPr>
          <t>Introducir un texto con el nombre o referencia de la contratación</t>
        </r>
      </text>
    </comment>
    <comment ref="B1045" authorId="2" shapeId="0" xr:uid="{166C436A-3FF7-4040-B4D5-8A582D984115}">
      <text>
        <r>
          <rPr>
            <sz val="11"/>
            <color theme="1"/>
            <rFont val="Calibri"/>
            <family val="2"/>
            <scheme val="minor"/>
          </rPr>
          <t>Introduzca un texto con la finalidad de la contratación</t>
        </r>
      </text>
    </comment>
    <comment ref="C1045" authorId="2" shapeId="0" xr:uid="{81E36477-59EA-49F5-BAA3-15AC3A586F76}">
      <text>
        <r>
          <rPr>
            <sz val="11"/>
            <color theme="1"/>
            <rFont val="Calibri"/>
            <family val="2"/>
            <scheme val="minor"/>
          </rPr>
          <t>Seleccionar un valor del listado</t>
        </r>
      </text>
    </comment>
    <comment ref="D1045" authorId="2" shapeId="0" xr:uid="{7EDEFC74-CD06-45E5-843E-E5D9A0CDDD75}">
      <text>
        <r>
          <rPr>
            <sz val="11"/>
            <color theme="1"/>
            <rFont val="Calibri"/>
            <family val="2"/>
            <scheme val="minor"/>
          </rPr>
          <t>Seleccione el tipo de procedimiento</t>
        </r>
      </text>
    </comment>
    <comment ref="E1045" authorId="2" shapeId="0" xr:uid="{B9D69A30-C71B-44EA-8318-15E78AAE3DCB}">
      <text>
        <r>
          <rPr>
            <sz val="11"/>
            <color theme="1"/>
            <rFont val="Calibri"/>
            <family val="2"/>
            <scheme val="minor"/>
          </rPr>
          <t>Seleccione un valor de la lista</t>
        </r>
      </text>
    </comment>
    <comment ref="F1045" authorId="2" shapeId="0" xr:uid="{0D04B31E-E69B-4741-8D96-0CD689343427}">
      <text>
        <r>
          <rPr>
            <sz val="11"/>
            <color theme="1"/>
            <rFont val="Calibri"/>
            <family val="2"/>
            <scheme val="minor"/>
          </rPr>
          <t>Introduzca el código SNIP</t>
        </r>
      </text>
    </comment>
    <comment ref="C1046" authorId="2" shapeId="0" xr:uid="{2D5B47E3-026B-485D-9281-56E378C66811}">
      <text>
        <r>
          <rPr>
            <sz val="11"/>
            <color theme="1"/>
            <rFont val="Calibri"/>
            <family val="2"/>
            <scheme val="minor"/>
          </rPr>
          <t>Introduzca la fecha de inicio del proceso, en formato dd-mm-aaaa</t>
        </r>
      </text>
    </comment>
    <comment ref="F1046" authorId="2" shapeId="0" xr:uid="{1A6C5B08-8C33-4485-834F-4470EFF146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2" shapeId="0" xr:uid="{F2534F4A-3F0E-4C85-8A9A-AB5584ED7F84}">
      <text/>
    </comment>
    <comment ref="C1048" authorId="2" shapeId="0" xr:uid="{295EFF4A-D3F1-42D8-BEB5-08D069061A24}">
      <text>
        <r>
          <rPr>
            <sz val="11"/>
            <color theme="1"/>
            <rFont val="Calibri"/>
            <family val="2"/>
            <scheme val="minor"/>
          </rPr>
          <t>Introduzca la fecha prevista de adjudicación, en formato dd-mm-aaaa</t>
        </r>
      </text>
    </comment>
    <comment ref="F1048" authorId="2" shapeId="0" xr:uid="{E5FE444A-2B43-430C-922F-B73DF61811B0}">
      <text/>
    </comment>
    <comment ref="F1049" authorId="2" shapeId="0" xr:uid="{11B24FFA-B770-4C5D-931E-00B7A8F9A9C0}">
      <text/>
    </comment>
    <comment ref="A1051" authorId="2" shapeId="0" xr:uid="{D6731DCD-3696-46C4-BE80-63FB39E2D7FC}">
      <text>
        <r>
          <rPr>
            <sz val="11"/>
            <color theme="1"/>
            <rFont val="Calibri"/>
            <family val="2"/>
            <scheme val="minor"/>
          </rPr>
          <t>Introduzca un codigo UNSPSC</t>
        </r>
      </text>
    </comment>
    <comment ref="B1051" authorId="2" shapeId="0" xr:uid="{0266A15F-2E6A-410F-8CF1-CDF3F91A835E}">
      <text>
        <r>
          <rPr>
            <sz val="11"/>
            <color theme="1"/>
            <rFont val="Calibri"/>
            <family val="2"/>
            <scheme val="minor"/>
          </rPr>
          <t>Descripción calculada automáticamente a partir de código del artículo</t>
        </r>
      </text>
    </comment>
    <comment ref="C1051" authorId="2" shapeId="0" xr:uid="{EB048FB1-74DF-4D12-A7E4-294DF83D8A0A}">
      <text>
        <r>
          <rPr>
            <sz val="11"/>
            <color theme="1"/>
            <rFont val="Calibri"/>
            <family val="2"/>
            <scheme val="minor"/>
          </rPr>
          <t>Seleccione un valor de la lista</t>
        </r>
      </text>
    </comment>
    <comment ref="D1051" authorId="2" shapeId="0" xr:uid="{8E24E965-744C-41B6-8A29-4E45C79FD6CC}">
      <text>
        <r>
          <rPr>
            <sz val="11"/>
            <color theme="1"/>
            <rFont val="Calibri"/>
            <family val="2"/>
            <scheme val="minor"/>
          </rPr>
          <t>Introduzca un número con dos decimales como máximo. Debe ser igual o mayor a la "Cantidad Real Consumida"</t>
        </r>
      </text>
    </comment>
    <comment ref="E1051" authorId="2" shapeId="0" xr:uid="{44168A83-0B1D-46DE-973A-2E1D7B9EBECE}">
      <text>
        <r>
          <rPr>
            <sz val="11"/>
            <color theme="1"/>
            <rFont val="Calibri"/>
            <family val="2"/>
            <scheme val="minor"/>
          </rPr>
          <t>Introduzca un número con dos decimales como máximo</t>
        </r>
      </text>
    </comment>
    <comment ref="F1051" authorId="2" shapeId="0" xr:uid="{D4ED2235-847C-4235-92C9-9335F7E19B6C}">
      <text>
        <r>
          <rPr>
            <sz val="11"/>
            <color theme="1"/>
            <rFont val="Calibri"/>
            <family val="2"/>
            <scheme val="minor"/>
          </rPr>
          <t>Monto calculado automáticamente por el sistema</t>
        </r>
      </text>
    </comment>
    <comment ref="A1056" authorId="2" shapeId="0" xr:uid="{615D366B-FAB2-447B-BEF9-1ADED35F6475}">
      <text>
        <r>
          <rPr>
            <sz val="11"/>
            <color theme="1"/>
            <rFont val="Calibri"/>
            <family val="2"/>
            <scheme val="minor"/>
          </rPr>
          <t>Introducir un texto con el nombre o referencia de la contratación</t>
        </r>
      </text>
    </comment>
    <comment ref="B1056" authorId="2" shapeId="0" xr:uid="{DC9C01C9-5A1A-4CEB-BF90-FC42AD00673C}">
      <text>
        <r>
          <rPr>
            <sz val="11"/>
            <color theme="1"/>
            <rFont val="Calibri"/>
            <family val="2"/>
            <scheme val="minor"/>
          </rPr>
          <t>Introduzca un texto con la finalidad de la contratación</t>
        </r>
      </text>
    </comment>
    <comment ref="C1056" authorId="2" shapeId="0" xr:uid="{C8DD633B-F540-49E2-9D23-679CD6753ABC}">
      <text>
        <r>
          <rPr>
            <sz val="11"/>
            <color theme="1"/>
            <rFont val="Calibri"/>
            <family val="2"/>
            <scheme val="minor"/>
          </rPr>
          <t>Seleccionar un valor del listado</t>
        </r>
      </text>
    </comment>
    <comment ref="D1056" authorId="2" shapeId="0" xr:uid="{F5013415-45CC-4F44-B39C-4667D4156CAB}">
      <text>
        <r>
          <rPr>
            <sz val="11"/>
            <color theme="1"/>
            <rFont val="Calibri"/>
            <family val="2"/>
            <scheme val="minor"/>
          </rPr>
          <t>Seleccione el tipo de procedimiento</t>
        </r>
      </text>
    </comment>
    <comment ref="E1056" authorId="2" shapeId="0" xr:uid="{CB588C43-D514-4E91-B070-BE15795A4311}">
      <text>
        <r>
          <rPr>
            <sz val="11"/>
            <color theme="1"/>
            <rFont val="Calibri"/>
            <family val="2"/>
            <scheme val="minor"/>
          </rPr>
          <t>Seleccione un valor de la lista</t>
        </r>
      </text>
    </comment>
    <comment ref="F1056" authorId="2" shapeId="0" xr:uid="{91E01B2F-FBC6-44AB-AE6C-8A208F67D904}">
      <text>
        <r>
          <rPr>
            <sz val="11"/>
            <color theme="1"/>
            <rFont val="Calibri"/>
            <family val="2"/>
            <scheme val="minor"/>
          </rPr>
          <t>Introduzca el código SNIP</t>
        </r>
      </text>
    </comment>
    <comment ref="C1057" authorId="2" shapeId="0" xr:uid="{2CEADCEB-3A65-40A3-871F-DB33BE0960F4}">
      <text>
        <r>
          <rPr>
            <sz val="11"/>
            <color theme="1"/>
            <rFont val="Calibri"/>
            <family val="2"/>
            <scheme val="minor"/>
          </rPr>
          <t>Introduzca la fecha de inicio del proceso, en formato dd-mm-aaaa</t>
        </r>
      </text>
    </comment>
    <comment ref="F1057" authorId="2" shapeId="0" xr:uid="{8CF26497-AD63-4687-BDDA-C9701A7B43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2" shapeId="0" xr:uid="{9E4D4515-74CF-4C17-BB42-DE36E08C70C1}">
      <text/>
    </comment>
    <comment ref="C1059" authorId="2" shapeId="0" xr:uid="{A9E87B8C-3B61-411F-A02C-0ED0E9D5E072}">
      <text>
        <r>
          <rPr>
            <sz val="11"/>
            <color theme="1"/>
            <rFont val="Calibri"/>
            <family val="2"/>
            <scheme val="minor"/>
          </rPr>
          <t>Introduzca la fecha prevista de adjudicación, en formato dd-mm-aaaa</t>
        </r>
      </text>
    </comment>
    <comment ref="F1059" authorId="2" shapeId="0" xr:uid="{A80AACE0-5102-47C6-B165-FEDEA814FA18}">
      <text/>
    </comment>
    <comment ref="F1060" authorId="2" shapeId="0" xr:uid="{DDAC23D4-B5B8-453C-BC45-CD3DDB443088}">
      <text/>
    </comment>
    <comment ref="A1062" authorId="2" shapeId="0" xr:uid="{AA66F550-B9FF-493D-A6D9-8F242CAC5394}">
      <text>
        <r>
          <rPr>
            <sz val="11"/>
            <color theme="1"/>
            <rFont val="Calibri"/>
            <family val="2"/>
            <scheme val="minor"/>
          </rPr>
          <t>Introduzca un codigo UNSPSC</t>
        </r>
      </text>
    </comment>
    <comment ref="B1062" authorId="2" shapeId="0" xr:uid="{392032C8-B59F-43E8-AE0D-EB453790F384}">
      <text>
        <r>
          <rPr>
            <sz val="11"/>
            <color theme="1"/>
            <rFont val="Calibri"/>
            <family val="2"/>
            <scheme val="minor"/>
          </rPr>
          <t>Descripción calculada automáticamente a partir de código del artículo</t>
        </r>
      </text>
    </comment>
    <comment ref="C1062" authorId="2" shapeId="0" xr:uid="{3721289E-FCCC-4F66-9583-75DA5A011240}">
      <text>
        <r>
          <rPr>
            <sz val="11"/>
            <color theme="1"/>
            <rFont val="Calibri"/>
            <family val="2"/>
            <scheme val="minor"/>
          </rPr>
          <t>Seleccione un valor de la lista</t>
        </r>
      </text>
    </comment>
    <comment ref="D1062" authorId="2" shapeId="0" xr:uid="{FA8BA025-957D-4F30-909B-649748991C7B}">
      <text>
        <r>
          <rPr>
            <sz val="11"/>
            <color theme="1"/>
            <rFont val="Calibri"/>
            <family val="2"/>
            <scheme val="minor"/>
          </rPr>
          <t>Introduzca un número con dos decimales como máximo. Debe ser igual o mayor a la "Cantidad Real Consumida"</t>
        </r>
      </text>
    </comment>
    <comment ref="E1062" authorId="2" shapeId="0" xr:uid="{7B2A6DBC-FCC6-48AB-881C-D822C01F2A71}">
      <text>
        <r>
          <rPr>
            <sz val="11"/>
            <color theme="1"/>
            <rFont val="Calibri"/>
            <family val="2"/>
            <scheme val="minor"/>
          </rPr>
          <t>Introduzca un número con dos decimales como máximo</t>
        </r>
      </text>
    </comment>
    <comment ref="F1062" authorId="2" shapeId="0" xr:uid="{AC294DC8-FF6B-4A23-B69E-E4E7972A8AB6}">
      <text>
        <r>
          <rPr>
            <sz val="11"/>
            <color theme="1"/>
            <rFont val="Calibri"/>
            <family val="2"/>
            <scheme val="minor"/>
          </rPr>
          <t>Monto calculado automáticamente por el sistema</t>
        </r>
      </text>
    </comment>
    <comment ref="A1067" authorId="2" shapeId="0" xr:uid="{02541C78-4C06-4EEC-99D7-D2F0B44A576D}">
      <text>
        <r>
          <rPr>
            <sz val="11"/>
            <color theme="1"/>
            <rFont val="Calibri"/>
            <family val="2"/>
            <scheme val="minor"/>
          </rPr>
          <t>Introducir un texto con el nombre o referencia de la contratación</t>
        </r>
      </text>
    </comment>
    <comment ref="B1067" authorId="2" shapeId="0" xr:uid="{4F05BF8D-B6FB-4518-89C0-4AA0C0030048}">
      <text>
        <r>
          <rPr>
            <sz val="11"/>
            <color theme="1"/>
            <rFont val="Calibri"/>
            <family val="2"/>
            <scheme val="minor"/>
          </rPr>
          <t>Introduzca un texto con la finalidad de la contratación</t>
        </r>
      </text>
    </comment>
    <comment ref="C1067" authorId="2" shapeId="0" xr:uid="{23AC8F0C-085F-4ABA-850E-08C56618921D}">
      <text>
        <r>
          <rPr>
            <sz val="11"/>
            <color theme="1"/>
            <rFont val="Calibri"/>
            <family val="2"/>
            <scheme val="minor"/>
          </rPr>
          <t>Seleccionar un valor del listado</t>
        </r>
      </text>
    </comment>
    <comment ref="D1067" authorId="2" shapeId="0" xr:uid="{2EA1A8B2-C4C5-44C3-AB95-8BFCEE670006}">
      <text>
        <r>
          <rPr>
            <sz val="11"/>
            <color theme="1"/>
            <rFont val="Calibri"/>
            <family val="2"/>
            <scheme val="minor"/>
          </rPr>
          <t>Seleccione el tipo de procedimiento</t>
        </r>
      </text>
    </comment>
    <comment ref="E1067" authorId="2" shapeId="0" xr:uid="{1C768F0E-A80D-43CF-9DEA-2253B5DFF4E3}">
      <text>
        <r>
          <rPr>
            <sz val="11"/>
            <color theme="1"/>
            <rFont val="Calibri"/>
            <family val="2"/>
            <scheme val="minor"/>
          </rPr>
          <t>Seleccione un valor de la lista</t>
        </r>
      </text>
    </comment>
    <comment ref="F1067" authorId="2" shapeId="0" xr:uid="{D6995FDF-2C87-41B2-95F4-DD44F2AB5879}">
      <text>
        <r>
          <rPr>
            <sz val="11"/>
            <color theme="1"/>
            <rFont val="Calibri"/>
            <family val="2"/>
            <scheme val="minor"/>
          </rPr>
          <t>Introduzca el código SNIP</t>
        </r>
      </text>
    </comment>
    <comment ref="C1068" authorId="2" shapeId="0" xr:uid="{255DE2E5-325D-465F-A71B-3CF819A6EAC3}">
      <text>
        <r>
          <rPr>
            <sz val="11"/>
            <color theme="1"/>
            <rFont val="Calibri"/>
            <family val="2"/>
            <scheme val="minor"/>
          </rPr>
          <t>Introduzca la fecha de inicio del proceso, en formato dd-mm-aaaa</t>
        </r>
      </text>
    </comment>
    <comment ref="F1068" authorId="2" shapeId="0" xr:uid="{E9882425-0CD6-4193-B96C-D4EA981A3C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shapeId="0" xr:uid="{B3105EBF-D3CC-4AB6-99E9-97486A26BAFA}">
      <text/>
    </comment>
    <comment ref="C1070" authorId="2" shapeId="0" xr:uid="{B6B7EFF0-2442-4636-BDA4-F95A762093DA}">
      <text>
        <r>
          <rPr>
            <sz val="11"/>
            <color theme="1"/>
            <rFont val="Calibri"/>
            <family val="2"/>
            <scheme val="minor"/>
          </rPr>
          <t>Introduzca la fecha prevista de adjudicación, en formato dd-mm-aaaa</t>
        </r>
      </text>
    </comment>
    <comment ref="F1070" authorId="2" shapeId="0" xr:uid="{42F045FD-F935-482E-AAC6-8D272E37816A}">
      <text/>
    </comment>
    <comment ref="F1071" authorId="2" shapeId="0" xr:uid="{4648D9D5-0009-4DBB-BBDD-74325A29C9C4}">
      <text/>
    </comment>
    <comment ref="A1073" authorId="2" shapeId="0" xr:uid="{5099183D-4F4A-4B64-B5AE-917DE4A9351F}">
      <text>
        <r>
          <rPr>
            <sz val="11"/>
            <color theme="1"/>
            <rFont val="Calibri"/>
            <family val="2"/>
            <scheme val="minor"/>
          </rPr>
          <t>Introduzca un codigo UNSPSC</t>
        </r>
      </text>
    </comment>
    <comment ref="B1073" authorId="2" shapeId="0" xr:uid="{D0AE7940-DD0D-4C44-91A7-4F103596EC19}">
      <text>
        <r>
          <rPr>
            <sz val="11"/>
            <color theme="1"/>
            <rFont val="Calibri"/>
            <family val="2"/>
            <scheme val="minor"/>
          </rPr>
          <t>Descripción calculada automáticamente a partir de código del artículo</t>
        </r>
      </text>
    </comment>
    <comment ref="C1073" authorId="2" shapeId="0" xr:uid="{EC768951-364E-4953-8395-BA8E760B6536}">
      <text>
        <r>
          <rPr>
            <sz val="11"/>
            <color theme="1"/>
            <rFont val="Calibri"/>
            <family val="2"/>
            <scheme val="minor"/>
          </rPr>
          <t>Seleccione un valor de la lista</t>
        </r>
      </text>
    </comment>
    <comment ref="D1073" authorId="2" shapeId="0" xr:uid="{7EA3B6AD-62D0-46FA-84F9-79456D94EF9E}">
      <text>
        <r>
          <rPr>
            <sz val="11"/>
            <color theme="1"/>
            <rFont val="Calibri"/>
            <family val="2"/>
            <scheme val="minor"/>
          </rPr>
          <t>Introduzca un número con dos decimales como máximo. Debe ser igual o mayor a la "Cantidad Real Consumida"</t>
        </r>
      </text>
    </comment>
    <comment ref="E1073" authorId="2" shapeId="0" xr:uid="{705A0A25-BA17-4255-BBC4-85EA5306FD31}">
      <text>
        <r>
          <rPr>
            <sz val="11"/>
            <color theme="1"/>
            <rFont val="Calibri"/>
            <family val="2"/>
            <scheme val="minor"/>
          </rPr>
          <t>Introduzca un número con dos decimales como máximo</t>
        </r>
      </text>
    </comment>
    <comment ref="F1073" authorId="2" shapeId="0" xr:uid="{95EDEF9D-5728-4E3D-9651-51280DB63AF8}">
      <text>
        <r>
          <rPr>
            <sz val="11"/>
            <color theme="1"/>
            <rFont val="Calibri"/>
            <family val="2"/>
            <scheme val="minor"/>
          </rPr>
          <t>Monto calculado automáticamente por el sistema</t>
        </r>
      </text>
    </comment>
    <comment ref="A1078" authorId="2" shapeId="0" xr:uid="{750BF813-CC03-455C-A1E0-E3B312D804C0}">
      <text>
        <r>
          <rPr>
            <sz val="11"/>
            <color theme="1"/>
            <rFont val="Calibri"/>
            <family val="2"/>
            <scheme val="minor"/>
          </rPr>
          <t>Introducir un texto con el nombre o referencia de la contratación</t>
        </r>
      </text>
    </comment>
    <comment ref="B1078" authorId="2" shapeId="0" xr:uid="{F2EDEC1A-38B2-49AA-89B8-A635871B39F5}">
      <text>
        <r>
          <rPr>
            <sz val="11"/>
            <color theme="1"/>
            <rFont val="Calibri"/>
            <family val="2"/>
            <scheme val="minor"/>
          </rPr>
          <t>Introduzca un texto con la finalidad de la contratación</t>
        </r>
      </text>
    </comment>
    <comment ref="C1078" authorId="2" shapeId="0" xr:uid="{593DA9F8-DE52-4420-B846-97B3BB322F14}">
      <text>
        <r>
          <rPr>
            <sz val="11"/>
            <color theme="1"/>
            <rFont val="Calibri"/>
            <family val="2"/>
            <scheme val="minor"/>
          </rPr>
          <t>Seleccionar un valor del listado</t>
        </r>
      </text>
    </comment>
    <comment ref="D1078" authorId="2" shapeId="0" xr:uid="{1495EAC9-E5B2-4FEC-8960-41FB0E46C44F}">
      <text>
        <r>
          <rPr>
            <sz val="11"/>
            <color theme="1"/>
            <rFont val="Calibri"/>
            <family val="2"/>
            <scheme val="minor"/>
          </rPr>
          <t>Seleccione el tipo de procedimiento</t>
        </r>
      </text>
    </comment>
    <comment ref="E1078" authorId="2" shapeId="0" xr:uid="{848F804F-16A3-4687-BAD4-17D29EA95E71}">
      <text>
        <r>
          <rPr>
            <sz val="11"/>
            <color theme="1"/>
            <rFont val="Calibri"/>
            <family val="2"/>
            <scheme val="minor"/>
          </rPr>
          <t>Seleccione un valor de la lista</t>
        </r>
      </text>
    </comment>
    <comment ref="F1078" authorId="2" shapeId="0" xr:uid="{77D9ED61-3514-42A1-81E7-90D5A1BAE0B1}">
      <text>
        <r>
          <rPr>
            <sz val="11"/>
            <color theme="1"/>
            <rFont val="Calibri"/>
            <family val="2"/>
            <scheme val="minor"/>
          </rPr>
          <t>Introduzca el código SNIP</t>
        </r>
      </text>
    </comment>
    <comment ref="C1079" authorId="2" shapeId="0" xr:uid="{9BF89262-CFCC-4AAD-A155-FDE26F520B63}">
      <text>
        <r>
          <rPr>
            <sz val="11"/>
            <color theme="1"/>
            <rFont val="Calibri"/>
            <family val="2"/>
            <scheme val="minor"/>
          </rPr>
          <t>Introduzca la fecha de inicio del proceso, en formato dd-mm-aaaa</t>
        </r>
      </text>
    </comment>
    <comment ref="F1079" authorId="2" shapeId="0" xr:uid="{0DF96322-DFA5-49F2-A14A-04B31823B0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2" shapeId="0" xr:uid="{FBD23B6F-45C3-4ECC-B8AF-2A5DD9756590}">
      <text/>
    </comment>
    <comment ref="C1081" authorId="2" shapeId="0" xr:uid="{0DDBD0A4-A723-4D1A-BE6C-17AAA3C900C8}">
      <text>
        <r>
          <rPr>
            <sz val="11"/>
            <color theme="1"/>
            <rFont val="Calibri"/>
            <family val="2"/>
            <scheme val="minor"/>
          </rPr>
          <t>Introduzca la fecha prevista de adjudicación, en formato dd-mm-aaaa</t>
        </r>
      </text>
    </comment>
    <comment ref="F1081" authorId="2" shapeId="0" xr:uid="{480883F8-FE85-4A6C-A0B8-E8CFD9CCA449}">
      <text/>
    </comment>
    <comment ref="F1082" authorId="2" shapeId="0" xr:uid="{FB9BE36F-A927-41BB-92F5-881607065375}">
      <text/>
    </comment>
    <comment ref="A1084" authorId="2" shapeId="0" xr:uid="{EB45FB1E-0998-4547-8775-50A99B4711F2}">
      <text>
        <r>
          <rPr>
            <sz val="11"/>
            <color theme="1"/>
            <rFont val="Calibri"/>
            <family val="2"/>
            <scheme val="minor"/>
          </rPr>
          <t>Introduzca un codigo UNSPSC</t>
        </r>
      </text>
    </comment>
    <comment ref="B1084" authorId="2" shapeId="0" xr:uid="{5D1E45E5-0449-4D5F-BAF1-B9444B023903}">
      <text>
        <r>
          <rPr>
            <sz val="11"/>
            <color theme="1"/>
            <rFont val="Calibri"/>
            <family val="2"/>
            <scheme val="minor"/>
          </rPr>
          <t>Descripción calculada automáticamente a partir de código del artículo</t>
        </r>
      </text>
    </comment>
    <comment ref="C1084" authorId="2" shapeId="0" xr:uid="{C9CF1FC4-E407-4000-B272-31532B20208D}">
      <text>
        <r>
          <rPr>
            <sz val="11"/>
            <color theme="1"/>
            <rFont val="Calibri"/>
            <family val="2"/>
            <scheme val="minor"/>
          </rPr>
          <t>Seleccione un valor de la lista</t>
        </r>
      </text>
    </comment>
    <comment ref="D1084" authorId="2" shapeId="0" xr:uid="{961FAD60-6212-4D8E-946D-0EA0C770A585}">
      <text>
        <r>
          <rPr>
            <sz val="11"/>
            <color theme="1"/>
            <rFont val="Calibri"/>
            <family val="2"/>
            <scheme val="minor"/>
          </rPr>
          <t>Introduzca un número con dos decimales como máximo. Debe ser igual o mayor a la "Cantidad Real Consumida"</t>
        </r>
      </text>
    </comment>
    <comment ref="E1084" authorId="2" shapeId="0" xr:uid="{5E3E2459-210C-4CB6-8DF8-85BF6CA5577D}">
      <text>
        <r>
          <rPr>
            <sz val="11"/>
            <color theme="1"/>
            <rFont val="Calibri"/>
            <family val="2"/>
            <scheme val="minor"/>
          </rPr>
          <t>Introduzca un número con dos decimales como máximo</t>
        </r>
      </text>
    </comment>
    <comment ref="F1084" authorId="2" shapeId="0" xr:uid="{4AD911D8-3428-489A-83B4-9BE1C1B3EB68}">
      <text>
        <r>
          <rPr>
            <sz val="11"/>
            <color theme="1"/>
            <rFont val="Calibri"/>
            <family val="2"/>
            <scheme val="minor"/>
          </rPr>
          <t>Monto calculado automáticamente por el sistema</t>
        </r>
      </text>
    </comment>
    <comment ref="A1089" authorId="2" shapeId="0" xr:uid="{2C8E5CB2-9C70-4418-8174-A570D4A0610F}">
      <text>
        <r>
          <rPr>
            <sz val="11"/>
            <color theme="1"/>
            <rFont val="Calibri"/>
            <family val="2"/>
            <scheme val="minor"/>
          </rPr>
          <t>Introducir un texto con el nombre o referencia de la contratación</t>
        </r>
      </text>
    </comment>
    <comment ref="B1089" authorId="2" shapeId="0" xr:uid="{22C81627-FCAE-4A44-825B-CC3791EBAEA0}">
      <text>
        <r>
          <rPr>
            <sz val="11"/>
            <color theme="1"/>
            <rFont val="Calibri"/>
            <family val="2"/>
            <scheme val="minor"/>
          </rPr>
          <t>Introduzca un texto con la finalidad de la contratación</t>
        </r>
      </text>
    </comment>
    <comment ref="C1089" authorId="2" shapeId="0" xr:uid="{BFFB3DF2-CC90-43DA-AF0C-42CCC028E31E}">
      <text>
        <r>
          <rPr>
            <sz val="11"/>
            <color theme="1"/>
            <rFont val="Calibri"/>
            <family val="2"/>
            <scheme val="minor"/>
          </rPr>
          <t>Seleccionar un valor del listado</t>
        </r>
      </text>
    </comment>
    <comment ref="D1089" authorId="2" shapeId="0" xr:uid="{552FE157-D27A-4DA5-8D86-174A5421FDD8}">
      <text>
        <r>
          <rPr>
            <sz val="11"/>
            <color theme="1"/>
            <rFont val="Calibri"/>
            <family val="2"/>
            <scheme val="minor"/>
          </rPr>
          <t>Seleccione el tipo de procedimiento</t>
        </r>
      </text>
    </comment>
    <comment ref="E1089" authorId="2" shapeId="0" xr:uid="{5FABC641-4D03-430D-A711-C451A3772401}">
      <text>
        <r>
          <rPr>
            <sz val="11"/>
            <color theme="1"/>
            <rFont val="Calibri"/>
            <family val="2"/>
            <scheme val="minor"/>
          </rPr>
          <t>Seleccione un valor de la lista</t>
        </r>
      </text>
    </comment>
    <comment ref="F1089" authorId="2" shapeId="0" xr:uid="{003AD6B6-BFD5-453F-A0C3-6A9709B02497}">
      <text>
        <r>
          <rPr>
            <sz val="11"/>
            <color theme="1"/>
            <rFont val="Calibri"/>
            <family val="2"/>
            <scheme val="minor"/>
          </rPr>
          <t>Introduzca el código SNIP</t>
        </r>
      </text>
    </comment>
    <comment ref="C1090" authorId="2" shapeId="0" xr:uid="{4BFB5F08-2557-4A84-B398-161CDE05304A}">
      <text>
        <r>
          <rPr>
            <sz val="11"/>
            <color theme="1"/>
            <rFont val="Calibri"/>
            <family val="2"/>
            <scheme val="minor"/>
          </rPr>
          <t>Introduzca la fecha de inicio del proceso, en formato dd-mm-aaaa</t>
        </r>
      </text>
    </comment>
    <comment ref="F1090" authorId="2" shapeId="0" xr:uid="{BB16E10F-1DCC-42FA-B0E2-4067B090CC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2" shapeId="0" xr:uid="{E23DC39C-BE6C-4CD3-84A5-952AB3691267}">
      <text/>
    </comment>
    <comment ref="C1092" authorId="2" shapeId="0" xr:uid="{F5E385D6-D158-4D11-8598-E39CC385C024}">
      <text>
        <r>
          <rPr>
            <sz val="11"/>
            <color theme="1"/>
            <rFont val="Calibri"/>
            <family val="2"/>
            <scheme val="minor"/>
          </rPr>
          <t>Introduzca la fecha prevista de adjudicación, en formato dd-mm-aaaa</t>
        </r>
      </text>
    </comment>
    <comment ref="F1092" authorId="2" shapeId="0" xr:uid="{0393BD6C-2D2F-45DD-AB3B-D934AFBB968A}">
      <text/>
    </comment>
    <comment ref="F1093" authorId="2" shapeId="0" xr:uid="{62301192-99E2-4F8B-8881-EC273457A098}">
      <text/>
    </comment>
    <comment ref="A1095" authorId="2" shapeId="0" xr:uid="{CFAD0A88-F667-4778-83FD-E84343954C5A}">
      <text>
        <r>
          <rPr>
            <sz val="11"/>
            <color theme="1"/>
            <rFont val="Calibri"/>
            <family val="2"/>
            <scheme val="minor"/>
          </rPr>
          <t>Introduzca un codigo UNSPSC</t>
        </r>
      </text>
    </comment>
    <comment ref="B1095" authorId="2" shapeId="0" xr:uid="{B64D8627-E330-44A4-9B20-0C0377AC26A7}">
      <text>
        <r>
          <rPr>
            <sz val="11"/>
            <color theme="1"/>
            <rFont val="Calibri"/>
            <family val="2"/>
            <scheme val="minor"/>
          </rPr>
          <t>Descripción calculada automáticamente a partir de código del artículo</t>
        </r>
      </text>
    </comment>
    <comment ref="C1095" authorId="2" shapeId="0" xr:uid="{F896B052-E941-461C-9AE6-285DD26D5A5B}">
      <text>
        <r>
          <rPr>
            <sz val="11"/>
            <color theme="1"/>
            <rFont val="Calibri"/>
            <family val="2"/>
            <scheme val="minor"/>
          </rPr>
          <t>Seleccione un valor de la lista</t>
        </r>
      </text>
    </comment>
    <comment ref="D1095" authorId="2" shapeId="0" xr:uid="{42A600BA-C1D3-4D07-AAFF-7392FC26E326}">
      <text>
        <r>
          <rPr>
            <sz val="11"/>
            <color theme="1"/>
            <rFont val="Calibri"/>
            <family val="2"/>
            <scheme val="minor"/>
          </rPr>
          <t>Introduzca un número con dos decimales como máximo. Debe ser igual o mayor a la "Cantidad Real Consumida"</t>
        </r>
      </text>
    </comment>
    <comment ref="E1095" authorId="2" shapeId="0" xr:uid="{ACE55809-EBCF-47E3-8F8A-4FAD63B008A9}">
      <text>
        <r>
          <rPr>
            <sz val="11"/>
            <color theme="1"/>
            <rFont val="Calibri"/>
            <family val="2"/>
            <scheme val="minor"/>
          </rPr>
          <t>Introduzca un número con dos decimales como máximo</t>
        </r>
      </text>
    </comment>
    <comment ref="F1095" authorId="2" shapeId="0" xr:uid="{15BC5356-AA66-4D97-B720-0A0E6DDDFFB4}">
      <text>
        <r>
          <rPr>
            <sz val="11"/>
            <color theme="1"/>
            <rFont val="Calibri"/>
            <family val="2"/>
            <scheme val="minor"/>
          </rPr>
          <t>Monto calculado automáticamente por el sistema</t>
        </r>
      </text>
    </comment>
    <comment ref="A1100" authorId="2" shapeId="0" xr:uid="{768C01A5-A439-4148-842B-B1558DD94D1D}">
      <text>
        <r>
          <rPr>
            <sz val="11"/>
            <color theme="1"/>
            <rFont val="Calibri"/>
            <family val="2"/>
            <scheme val="minor"/>
          </rPr>
          <t>Introducir un texto con el nombre o referencia de la contratación</t>
        </r>
      </text>
    </comment>
    <comment ref="B1100" authorId="2" shapeId="0" xr:uid="{2F0DBE1F-178C-46DE-9FF6-0F345CB0FC02}">
      <text>
        <r>
          <rPr>
            <sz val="11"/>
            <color theme="1"/>
            <rFont val="Calibri"/>
            <family val="2"/>
            <scheme val="minor"/>
          </rPr>
          <t>Introduzca un texto con la finalidad de la contratación</t>
        </r>
      </text>
    </comment>
    <comment ref="C1100" authorId="2" shapeId="0" xr:uid="{63B5C853-7FDB-41F6-A740-D22E02876809}">
      <text>
        <r>
          <rPr>
            <sz val="11"/>
            <color theme="1"/>
            <rFont val="Calibri"/>
            <family val="2"/>
            <scheme val="minor"/>
          </rPr>
          <t>Seleccionar un valor del listado</t>
        </r>
      </text>
    </comment>
    <comment ref="D1100" authorId="2" shapeId="0" xr:uid="{38C524C2-C2A4-4397-B4AB-3BDCCCFE5D65}">
      <text>
        <r>
          <rPr>
            <sz val="11"/>
            <color theme="1"/>
            <rFont val="Calibri"/>
            <family val="2"/>
            <scheme val="minor"/>
          </rPr>
          <t>Seleccione el tipo de procedimiento</t>
        </r>
      </text>
    </comment>
    <comment ref="E1100" authorId="2" shapeId="0" xr:uid="{91C18979-65A8-4BC5-A59E-308BC53A68BE}">
      <text>
        <r>
          <rPr>
            <sz val="11"/>
            <color theme="1"/>
            <rFont val="Calibri"/>
            <family val="2"/>
            <scheme val="minor"/>
          </rPr>
          <t>Seleccione un valor de la lista</t>
        </r>
      </text>
    </comment>
    <comment ref="F1100" authorId="2" shapeId="0" xr:uid="{6D0F74A5-F872-421C-BF5A-F5AA60DE1744}">
      <text>
        <r>
          <rPr>
            <sz val="11"/>
            <color theme="1"/>
            <rFont val="Calibri"/>
            <family val="2"/>
            <scheme val="minor"/>
          </rPr>
          <t>Introduzca el código SNIP</t>
        </r>
      </text>
    </comment>
    <comment ref="C1101" authorId="2" shapeId="0" xr:uid="{F259B116-801C-44F2-AAE2-7E428B47982F}">
      <text>
        <r>
          <rPr>
            <sz val="11"/>
            <color theme="1"/>
            <rFont val="Calibri"/>
            <family val="2"/>
            <scheme val="minor"/>
          </rPr>
          <t>Introduzca la fecha de inicio del proceso, en formato dd-mm-aaaa</t>
        </r>
      </text>
    </comment>
    <comment ref="F1101" authorId="2" shapeId="0" xr:uid="{8D07ABBB-66A7-4349-B2C7-F0A1387CC3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2" shapeId="0" xr:uid="{B3B105E4-A4F4-4A2F-A7CF-1EEB35B3DCC7}">
      <text/>
    </comment>
    <comment ref="C1103" authorId="2" shapeId="0" xr:uid="{4018D4DB-838A-4ADA-9C0D-7A38EE7DDBF3}">
      <text>
        <r>
          <rPr>
            <sz val="11"/>
            <color theme="1"/>
            <rFont val="Calibri"/>
            <family val="2"/>
            <scheme val="minor"/>
          </rPr>
          <t>Introduzca la fecha prevista de adjudicación, en formato dd-mm-aaaa</t>
        </r>
      </text>
    </comment>
    <comment ref="F1103" authorId="2" shapeId="0" xr:uid="{6A62C011-A5EC-4693-A4A4-FEC9955F9A1E}">
      <text/>
    </comment>
    <comment ref="F1104" authorId="2" shapeId="0" xr:uid="{445F68B9-333B-4DC6-A222-0DE18F15979B}">
      <text/>
    </comment>
    <comment ref="A1106" authorId="2" shapeId="0" xr:uid="{C7A1FAF4-EBA2-4F82-BA6A-F77A1AEDD89F}">
      <text>
        <r>
          <rPr>
            <sz val="11"/>
            <color theme="1"/>
            <rFont val="Calibri"/>
            <family val="2"/>
            <scheme val="minor"/>
          </rPr>
          <t>Introduzca un codigo UNSPSC</t>
        </r>
      </text>
    </comment>
    <comment ref="B1106" authorId="2" shapeId="0" xr:uid="{BCA70B63-0D74-41E2-AA71-73A7B017C523}">
      <text>
        <r>
          <rPr>
            <sz val="11"/>
            <color theme="1"/>
            <rFont val="Calibri"/>
            <family val="2"/>
            <scheme val="minor"/>
          </rPr>
          <t>Descripción calculada automáticamente a partir de código del artículo</t>
        </r>
      </text>
    </comment>
    <comment ref="C1106" authorId="2" shapeId="0" xr:uid="{7AB9F335-B75F-4A2F-A35B-1F22A024C014}">
      <text>
        <r>
          <rPr>
            <sz val="11"/>
            <color theme="1"/>
            <rFont val="Calibri"/>
            <family val="2"/>
            <scheme val="minor"/>
          </rPr>
          <t>Seleccione un valor de la lista</t>
        </r>
      </text>
    </comment>
    <comment ref="D1106" authorId="2" shapeId="0" xr:uid="{3825175B-FCF7-4FFF-992F-AE6A8A33B1F4}">
      <text>
        <r>
          <rPr>
            <sz val="11"/>
            <color theme="1"/>
            <rFont val="Calibri"/>
            <family val="2"/>
            <scheme val="minor"/>
          </rPr>
          <t>Introduzca un número con dos decimales como máximo. Debe ser igual o mayor a la "Cantidad Real Consumida"</t>
        </r>
      </text>
    </comment>
    <comment ref="E1106" authorId="2" shapeId="0" xr:uid="{D7E60D81-85D2-41E3-96F8-C600D0D027E2}">
      <text>
        <r>
          <rPr>
            <sz val="11"/>
            <color theme="1"/>
            <rFont val="Calibri"/>
            <family val="2"/>
            <scheme val="minor"/>
          </rPr>
          <t>Introduzca un número con dos decimales como máximo</t>
        </r>
      </text>
    </comment>
    <comment ref="F1106" authorId="2" shapeId="0" xr:uid="{8DA10362-5835-444B-BD2C-97CF8BC4FC9D}">
      <text>
        <r>
          <rPr>
            <sz val="11"/>
            <color theme="1"/>
            <rFont val="Calibri"/>
            <family val="2"/>
            <scheme val="minor"/>
          </rPr>
          <t>Monto calculado automáticamente por el sistema</t>
        </r>
      </text>
    </comment>
    <comment ref="A1111" authorId="2" shapeId="0" xr:uid="{9C391198-36AF-4A69-B11D-9AF340A45F04}">
      <text>
        <r>
          <rPr>
            <sz val="11"/>
            <color theme="1"/>
            <rFont val="Calibri"/>
            <family val="2"/>
            <scheme val="minor"/>
          </rPr>
          <t>Introducir un texto con el nombre o referencia de la contratación</t>
        </r>
      </text>
    </comment>
    <comment ref="B1111" authorId="2" shapeId="0" xr:uid="{AC9708FE-1373-4A01-A3B8-7D2FF5CF2E3C}">
      <text>
        <r>
          <rPr>
            <sz val="11"/>
            <color theme="1"/>
            <rFont val="Calibri"/>
            <family val="2"/>
            <scheme val="minor"/>
          </rPr>
          <t>Introduzca un texto con la finalidad de la contratación</t>
        </r>
      </text>
    </comment>
    <comment ref="C1111" authorId="2" shapeId="0" xr:uid="{B4F82E57-ADD7-45A8-89D5-DC1B455CDE0C}">
      <text>
        <r>
          <rPr>
            <sz val="11"/>
            <color theme="1"/>
            <rFont val="Calibri"/>
            <family val="2"/>
            <scheme val="minor"/>
          </rPr>
          <t>Seleccionar un valor del listado</t>
        </r>
      </text>
    </comment>
    <comment ref="D1111" authorId="2" shapeId="0" xr:uid="{BB4061FB-16DC-47CF-8D41-75BAC1E21262}">
      <text>
        <r>
          <rPr>
            <sz val="11"/>
            <color theme="1"/>
            <rFont val="Calibri"/>
            <family val="2"/>
            <scheme val="minor"/>
          </rPr>
          <t>Seleccione el tipo de procedimiento</t>
        </r>
      </text>
    </comment>
    <comment ref="E1111" authorId="2" shapeId="0" xr:uid="{2DDF5D7D-76C9-4D46-9345-B486B7AA586A}">
      <text>
        <r>
          <rPr>
            <sz val="11"/>
            <color theme="1"/>
            <rFont val="Calibri"/>
            <family val="2"/>
            <scheme val="minor"/>
          </rPr>
          <t>Seleccione un valor de la lista</t>
        </r>
      </text>
    </comment>
    <comment ref="F1111" authorId="2" shapeId="0" xr:uid="{A9D0F3AE-A2E4-4259-B92A-6F0623C5F1B2}">
      <text>
        <r>
          <rPr>
            <sz val="11"/>
            <color theme="1"/>
            <rFont val="Calibri"/>
            <family val="2"/>
            <scheme val="minor"/>
          </rPr>
          <t>Introduzca el código SNIP</t>
        </r>
      </text>
    </comment>
    <comment ref="C1112" authorId="2" shapeId="0" xr:uid="{4C1D9D42-AD0D-4904-A4CB-243BB91AD8B0}">
      <text>
        <r>
          <rPr>
            <sz val="11"/>
            <color theme="1"/>
            <rFont val="Calibri"/>
            <family val="2"/>
            <scheme val="minor"/>
          </rPr>
          <t>Introduzca la fecha de inicio del proceso, en formato dd-mm-aaaa</t>
        </r>
      </text>
    </comment>
    <comment ref="F1112" authorId="2" shapeId="0" xr:uid="{75A3DE3E-8764-4CFE-AF4C-D654CDF895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2" shapeId="0" xr:uid="{71C38868-0E08-4FDA-A4E2-1EAFA61BCBB5}">
      <text/>
    </comment>
    <comment ref="C1114" authorId="2" shapeId="0" xr:uid="{BBB8C957-333E-456C-BA99-A249EDAAFCA1}">
      <text>
        <r>
          <rPr>
            <sz val="11"/>
            <color theme="1"/>
            <rFont val="Calibri"/>
            <family val="2"/>
            <scheme val="minor"/>
          </rPr>
          <t>Introduzca la fecha prevista de adjudicación, en formato dd-mm-aaaa</t>
        </r>
      </text>
    </comment>
    <comment ref="F1114" authorId="2" shapeId="0" xr:uid="{EC08E724-10D5-4F51-BB4C-FCCC360F7825}">
      <text/>
    </comment>
    <comment ref="F1115" authorId="2" shapeId="0" xr:uid="{31AE4C4B-16A8-4BE3-A7B7-42AAD877AB82}">
      <text/>
    </comment>
    <comment ref="A1117" authorId="2" shapeId="0" xr:uid="{7C2B0797-3D57-4D87-AC4B-DCCA4465DE81}">
      <text>
        <r>
          <rPr>
            <sz val="11"/>
            <color theme="1"/>
            <rFont val="Calibri"/>
            <family val="2"/>
            <scheme val="minor"/>
          </rPr>
          <t>Introduzca un codigo UNSPSC</t>
        </r>
      </text>
    </comment>
    <comment ref="B1117" authorId="2" shapeId="0" xr:uid="{227C2F54-B4CB-447D-8988-B95267C7E42A}">
      <text>
        <r>
          <rPr>
            <sz val="11"/>
            <color theme="1"/>
            <rFont val="Calibri"/>
            <family val="2"/>
            <scheme val="minor"/>
          </rPr>
          <t>Descripción calculada automáticamente a partir de código del artículo</t>
        </r>
      </text>
    </comment>
    <comment ref="C1117" authorId="2" shapeId="0" xr:uid="{DBDCE6D4-9529-4CA3-B545-3C41F9EE8B82}">
      <text>
        <r>
          <rPr>
            <sz val="11"/>
            <color theme="1"/>
            <rFont val="Calibri"/>
            <family val="2"/>
            <scheme val="minor"/>
          </rPr>
          <t>Seleccione un valor de la lista</t>
        </r>
      </text>
    </comment>
    <comment ref="D1117" authorId="2" shapeId="0" xr:uid="{0A7CC21D-910F-419E-A255-4B86578352E9}">
      <text>
        <r>
          <rPr>
            <sz val="11"/>
            <color theme="1"/>
            <rFont val="Calibri"/>
            <family val="2"/>
            <scheme val="minor"/>
          </rPr>
          <t>Introduzca un número con dos decimales como máximo. Debe ser igual o mayor a la "Cantidad Real Consumida"</t>
        </r>
      </text>
    </comment>
    <comment ref="E1117" authorId="2" shapeId="0" xr:uid="{FADBBBAF-40BC-4998-8F20-87C3FD91B2E3}">
      <text>
        <r>
          <rPr>
            <sz val="11"/>
            <color theme="1"/>
            <rFont val="Calibri"/>
            <family val="2"/>
            <scheme val="minor"/>
          </rPr>
          <t>Introduzca un número con dos decimales como máximo</t>
        </r>
      </text>
    </comment>
    <comment ref="F1117" authorId="2" shapeId="0" xr:uid="{D121BEBF-5373-47E2-A2AA-EFD0B07EB8CA}">
      <text>
        <r>
          <rPr>
            <sz val="11"/>
            <color theme="1"/>
            <rFont val="Calibri"/>
            <family val="2"/>
            <scheme val="minor"/>
          </rPr>
          <t>Monto calculado automáticamente por el sistema</t>
        </r>
      </text>
    </comment>
    <comment ref="A1127" authorId="2" shapeId="0" xr:uid="{D6C84620-FF64-4A46-8E13-2933C4A85CD8}">
      <text>
        <r>
          <rPr>
            <sz val="11"/>
            <color theme="1"/>
            <rFont val="Calibri"/>
            <family val="2"/>
            <scheme val="minor"/>
          </rPr>
          <t>Introducir un texto con el nombre o referencia de la contratación</t>
        </r>
      </text>
    </comment>
    <comment ref="B1127" authorId="2" shapeId="0" xr:uid="{557B9A78-118F-4ACD-8FB3-55BAE263B705}">
      <text>
        <r>
          <rPr>
            <sz val="11"/>
            <color theme="1"/>
            <rFont val="Calibri"/>
            <family val="2"/>
            <scheme val="minor"/>
          </rPr>
          <t>Introduzca un texto con la finalidad de la contratación</t>
        </r>
      </text>
    </comment>
    <comment ref="C1127" authorId="2" shapeId="0" xr:uid="{4572A6C1-4026-4BEC-A3DC-2AA67EDE4942}">
      <text>
        <r>
          <rPr>
            <sz val="11"/>
            <color theme="1"/>
            <rFont val="Calibri"/>
            <family val="2"/>
            <scheme val="minor"/>
          </rPr>
          <t>Seleccionar un valor del listado</t>
        </r>
      </text>
    </comment>
    <comment ref="D1127" authorId="2" shapeId="0" xr:uid="{7BC79696-D65B-4924-9438-D90DF63AB9C0}">
      <text>
        <r>
          <rPr>
            <sz val="11"/>
            <color theme="1"/>
            <rFont val="Calibri"/>
            <family val="2"/>
            <scheme val="minor"/>
          </rPr>
          <t>Seleccione el tipo de procedimiento</t>
        </r>
      </text>
    </comment>
    <comment ref="E1127" authorId="2" shapeId="0" xr:uid="{5A2CF2F9-3FFD-4DBA-9F52-9BA9468AE90F}">
      <text>
        <r>
          <rPr>
            <sz val="11"/>
            <color theme="1"/>
            <rFont val="Calibri"/>
            <family val="2"/>
            <scheme val="minor"/>
          </rPr>
          <t>Seleccione un valor de la lista</t>
        </r>
      </text>
    </comment>
    <comment ref="F1127" authorId="2" shapeId="0" xr:uid="{D6BCAFCA-E2BD-4E5E-B5C8-4BA509281202}">
      <text>
        <r>
          <rPr>
            <sz val="11"/>
            <color theme="1"/>
            <rFont val="Calibri"/>
            <family val="2"/>
            <scheme val="minor"/>
          </rPr>
          <t>Introduzca el código SNIP</t>
        </r>
      </text>
    </comment>
    <comment ref="C1128" authorId="2" shapeId="0" xr:uid="{A2171B3A-BE75-4D3F-B2D0-72D092B69CA3}">
      <text>
        <r>
          <rPr>
            <sz val="11"/>
            <color theme="1"/>
            <rFont val="Calibri"/>
            <family val="2"/>
            <scheme val="minor"/>
          </rPr>
          <t>Introduzca la fecha de inicio del proceso, en formato dd-mm-aaaa</t>
        </r>
      </text>
    </comment>
    <comment ref="F1128" authorId="2" shapeId="0" xr:uid="{7F017F3B-239F-4F13-BA0E-06F29CCAA1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2" shapeId="0" xr:uid="{BC783AFE-C92E-4342-BD44-73601F97E766}">
      <text/>
    </comment>
    <comment ref="C1130" authorId="2" shapeId="0" xr:uid="{77B7F68E-12EE-4EE3-9A36-C155CA14BED0}">
      <text>
        <r>
          <rPr>
            <sz val="11"/>
            <color theme="1"/>
            <rFont val="Calibri"/>
            <family val="2"/>
            <scheme val="minor"/>
          </rPr>
          <t>Introduzca la fecha prevista de adjudicación, en formato dd-mm-aaaa</t>
        </r>
      </text>
    </comment>
    <comment ref="F1130" authorId="2" shapeId="0" xr:uid="{5946FDD5-0C6F-4C17-8334-BE09596DD98C}">
      <text/>
    </comment>
    <comment ref="F1131" authorId="2" shapeId="0" xr:uid="{EEA71C12-3B61-40C5-8B74-A9A3DC727422}">
      <text/>
    </comment>
    <comment ref="A1133" authorId="2" shapeId="0" xr:uid="{512D3A56-5CAB-4CFA-A7D4-B0B0CBED6B99}">
      <text>
        <r>
          <rPr>
            <sz val="11"/>
            <color theme="1"/>
            <rFont val="Calibri"/>
            <family val="2"/>
            <scheme val="minor"/>
          </rPr>
          <t>Introduzca un codigo UNSPSC</t>
        </r>
      </text>
    </comment>
    <comment ref="B1133" authorId="2" shapeId="0" xr:uid="{B2A0A477-BA6E-46AD-B529-2938737B99AC}">
      <text>
        <r>
          <rPr>
            <sz val="11"/>
            <color theme="1"/>
            <rFont val="Calibri"/>
            <family val="2"/>
            <scheme val="minor"/>
          </rPr>
          <t>Descripción calculada automáticamente a partir de código del artículo</t>
        </r>
      </text>
    </comment>
    <comment ref="C1133" authorId="2" shapeId="0" xr:uid="{130E9E38-739B-4765-AFFF-0466458D9256}">
      <text>
        <r>
          <rPr>
            <sz val="11"/>
            <color theme="1"/>
            <rFont val="Calibri"/>
            <family val="2"/>
            <scheme val="minor"/>
          </rPr>
          <t>Seleccione un valor de la lista</t>
        </r>
      </text>
    </comment>
    <comment ref="D1133" authorId="2" shapeId="0" xr:uid="{952ACCF7-D8FF-4928-8598-955A9BE5C06F}">
      <text>
        <r>
          <rPr>
            <sz val="11"/>
            <color theme="1"/>
            <rFont val="Calibri"/>
            <family val="2"/>
            <scheme val="minor"/>
          </rPr>
          <t>Introduzca un número con dos decimales como máximo. Debe ser igual o mayor a la "Cantidad Real Consumida"</t>
        </r>
      </text>
    </comment>
    <comment ref="E1133" authorId="2" shapeId="0" xr:uid="{D12E1C32-2DD4-44E3-89C8-8F1EC22D4453}">
      <text>
        <r>
          <rPr>
            <sz val="11"/>
            <color theme="1"/>
            <rFont val="Calibri"/>
            <family val="2"/>
            <scheme val="minor"/>
          </rPr>
          <t>Introduzca un número con dos decimales como máximo</t>
        </r>
      </text>
    </comment>
    <comment ref="F1133" authorId="2" shapeId="0" xr:uid="{54B28AFE-FEF9-43B2-B0C7-4E65F4CC7F8C}">
      <text>
        <r>
          <rPr>
            <sz val="11"/>
            <color theme="1"/>
            <rFont val="Calibri"/>
            <family val="2"/>
            <scheme val="minor"/>
          </rPr>
          <t>Monto calculado automáticamente por el sistema</t>
        </r>
      </text>
    </comment>
    <comment ref="A1141" authorId="2" shapeId="0" xr:uid="{6916519C-39ED-401E-9040-6ED59A63534E}">
      <text>
        <r>
          <rPr>
            <sz val="11"/>
            <color theme="1"/>
            <rFont val="Calibri"/>
            <family val="2"/>
            <scheme val="minor"/>
          </rPr>
          <t>Introducir un texto con el nombre o referencia de la contratación</t>
        </r>
      </text>
    </comment>
    <comment ref="B1141" authorId="2" shapeId="0" xr:uid="{31A18CD4-BDAC-4CB6-967D-80A2F0D51160}">
      <text>
        <r>
          <rPr>
            <sz val="11"/>
            <color theme="1"/>
            <rFont val="Calibri"/>
            <family val="2"/>
            <scheme val="minor"/>
          </rPr>
          <t>Introduzca un texto con la finalidad de la contratación</t>
        </r>
      </text>
    </comment>
    <comment ref="C1141" authorId="2" shapeId="0" xr:uid="{13FD053A-5FB8-455B-A5ED-15D64854F1D2}">
      <text>
        <r>
          <rPr>
            <sz val="11"/>
            <color theme="1"/>
            <rFont val="Calibri"/>
            <family val="2"/>
            <scheme val="minor"/>
          </rPr>
          <t>Seleccionar un valor del listado</t>
        </r>
      </text>
    </comment>
    <comment ref="D1141" authorId="2" shapeId="0" xr:uid="{CC2D2930-03EF-41CB-A059-46BFDC06BBC2}">
      <text>
        <r>
          <rPr>
            <sz val="11"/>
            <color theme="1"/>
            <rFont val="Calibri"/>
            <family val="2"/>
            <scheme val="minor"/>
          </rPr>
          <t>Seleccione el tipo de procedimiento</t>
        </r>
      </text>
    </comment>
    <comment ref="E1141" authorId="2" shapeId="0" xr:uid="{F1880E37-E782-448B-BBE3-A4D918608F37}">
      <text>
        <r>
          <rPr>
            <sz val="11"/>
            <color theme="1"/>
            <rFont val="Calibri"/>
            <family val="2"/>
            <scheme val="minor"/>
          </rPr>
          <t>Seleccione un valor de la lista</t>
        </r>
      </text>
    </comment>
    <comment ref="F1141" authorId="2" shapeId="0" xr:uid="{85631EBF-B8EB-439C-93E4-EA877FADCC19}">
      <text>
        <r>
          <rPr>
            <sz val="11"/>
            <color theme="1"/>
            <rFont val="Calibri"/>
            <family val="2"/>
            <scheme val="minor"/>
          </rPr>
          <t>Introduzca el código SNIP</t>
        </r>
      </text>
    </comment>
    <comment ref="C1142" authorId="2" shapeId="0" xr:uid="{07AD7309-7B0F-4B2F-A3B2-6C7B84BFB8FF}">
      <text>
        <r>
          <rPr>
            <sz val="11"/>
            <color theme="1"/>
            <rFont val="Calibri"/>
            <family val="2"/>
            <scheme val="minor"/>
          </rPr>
          <t>Introduzca la fecha de inicio del proceso, en formato dd-mm-aaaa</t>
        </r>
      </text>
    </comment>
    <comment ref="F1142" authorId="2" shapeId="0" xr:uid="{F3B06DE0-31FB-490D-A6D8-59BAB49D21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2" shapeId="0" xr:uid="{0D34ED2A-F330-48DB-AD18-AF8841539CA5}">
      <text/>
    </comment>
    <comment ref="C1144" authorId="2" shapeId="0" xr:uid="{0E3C86B2-D147-4938-A88E-30F71304A69A}">
      <text>
        <r>
          <rPr>
            <sz val="11"/>
            <color theme="1"/>
            <rFont val="Calibri"/>
            <family val="2"/>
            <scheme val="minor"/>
          </rPr>
          <t>Introduzca la fecha prevista de adjudicación, en formato dd-mm-aaaa</t>
        </r>
      </text>
    </comment>
    <comment ref="F1144" authorId="2" shapeId="0" xr:uid="{A470074E-C639-4574-9452-AAF44B45D603}">
      <text/>
    </comment>
    <comment ref="F1145" authorId="2" shapeId="0" xr:uid="{13BCA272-2DC5-4FB9-BB4C-82399E032C99}">
      <text/>
    </comment>
    <comment ref="A1147" authorId="2" shapeId="0" xr:uid="{F68565C1-9ABB-4BA8-86DA-0FBCE0AFB602}">
      <text>
        <r>
          <rPr>
            <sz val="11"/>
            <color theme="1"/>
            <rFont val="Calibri"/>
            <family val="2"/>
            <scheme val="minor"/>
          </rPr>
          <t>Introduzca un codigo UNSPSC</t>
        </r>
      </text>
    </comment>
    <comment ref="B1147" authorId="2" shapeId="0" xr:uid="{D1285801-0AA9-4E50-83FC-7A55408CE95A}">
      <text>
        <r>
          <rPr>
            <sz val="11"/>
            <color theme="1"/>
            <rFont val="Calibri"/>
            <family val="2"/>
            <scheme val="minor"/>
          </rPr>
          <t>Descripción calculada automáticamente a partir de código del artículo</t>
        </r>
      </text>
    </comment>
    <comment ref="C1147" authorId="2" shapeId="0" xr:uid="{F2A29F63-416A-48EF-82A2-6688C97E9A81}">
      <text>
        <r>
          <rPr>
            <sz val="11"/>
            <color theme="1"/>
            <rFont val="Calibri"/>
            <family val="2"/>
            <scheme val="minor"/>
          </rPr>
          <t>Seleccione un valor de la lista</t>
        </r>
      </text>
    </comment>
    <comment ref="D1147" authorId="2" shapeId="0" xr:uid="{A7DB8DEB-9D11-4B60-91D8-694EACDD352F}">
      <text>
        <r>
          <rPr>
            <sz val="11"/>
            <color theme="1"/>
            <rFont val="Calibri"/>
            <family val="2"/>
            <scheme val="minor"/>
          </rPr>
          <t>Introduzca un número con dos decimales como máximo. Debe ser igual o mayor a la "Cantidad Real Consumida"</t>
        </r>
      </text>
    </comment>
    <comment ref="E1147" authorId="2" shapeId="0" xr:uid="{F5648DC0-B3D2-42F3-BA23-FD4F725BC444}">
      <text>
        <r>
          <rPr>
            <sz val="11"/>
            <color theme="1"/>
            <rFont val="Calibri"/>
            <family val="2"/>
            <scheme val="minor"/>
          </rPr>
          <t>Introduzca un número con dos decimales como máximo</t>
        </r>
      </text>
    </comment>
    <comment ref="F1147" authorId="2" shapeId="0" xr:uid="{0B70EC4A-74AD-4B5E-9E25-209E971756DC}">
      <text>
        <r>
          <rPr>
            <sz val="11"/>
            <color theme="1"/>
            <rFont val="Calibri"/>
            <family val="2"/>
            <scheme val="minor"/>
          </rPr>
          <t>Monto calculado automáticamente por el sistema</t>
        </r>
      </text>
    </comment>
    <comment ref="A1154" authorId="2" shapeId="0" xr:uid="{28371FE1-F8D7-4E6F-AF04-D3CB852D5F41}">
      <text>
        <r>
          <rPr>
            <sz val="11"/>
            <color theme="1"/>
            <rFont val="Calibri"/>
            <family val="2"/>
            <scheme val="minor"/>
          </rPr>
          <t>Introducir un texto con el nombre o referencia de la contratación</t>
        </r>
      </text>
    </comment>
    <comment ref="B1154" authorId="2" shapeId="0" xr:uid="{BC7D7035-0D7B-4E5E-8F50-BB00EA195E81}">
      <text>
        <r>
          <rPr>
            <sz val="11"/>
            <color theme="1"/>
            <rFont val="Calibri"/>
            <family val="2"/>
            <scheme val="minor"/>
          </rPr>
          <t>Introduzca un texto con la finalidad de la contratación</t>
        </r>
      </text>
    </comment>
    <comment ref="C1154" authorId="2" shapeId="0" xr:uid="{2DCA6A80-77DC-4768-99F5-5C79B37DB78B}">
      <text>
        <r>
          <rPr>
            <sz val="11"/>
            <color theme="1"/>
            <rFont val="Calibri"/>
            <family val="2"/>
            <scheme val="minor"/>
          </rPr>
          <t>Seleccionar un valor del listado</t>
        </r>
      </text>
    </comment>
    <comment ref="D1154" authorId="2" shapeId="0" xr:uid="{AAE3C2D5-315A-46C1-95DC-67E52C4B28E8}">
      <text>
        <r>
          <rPr>
            <sz val="11"/>
            <color theme="1"/>
            <rFont val="Calibri"/>
            <family val="2"/>
            <scheme val="minor"/>
          </rPr>
          <t>Seleccione el tipo de procedimiento</t>
        </r>
      </text>
    </comment>
    <comment ref="E1154" authorId="2" shapeId="0" xr:uid="{20BF9330-99DF-4163-B69E-B55BE926FB23}">
      <text>
        <r>
          <rPr>
            <sz val="11"/>
            <color theme="1"/>
            <rFont val="Calibri"/>
            <family val="2"/>
            <scheme val="minor"/>
          </rPr>
          <t>Seleccione un valor de la lista</t>
        </r>
      </text>
    </comment>
    <comment ref="F1154" authorId="2" shapeId="0" xr:uid="{A310823C-B445-4DA0-856E-C8B6577C3EE9}">
      <text>
        <r>
          <rPr>
            <sz val="11"/>
            <color theme="1"/>
            <rFont val="Calibri"/>
            <family val="2"/>
            <scheme val="minor"/>
          </rPr>
          <t>Introduzca el código SNIP</t>
        </r>
      </text>
    </comment>
    <comment ref="C1155" authorId="2" shapeId="0" xr:uid="{6BDFE9A8-EBB9-4D40-A974-AE843B97C22E}">
      <text>
        <r>
          <rPr>
            <sz val="11"/>
            <color theme="1"/>
            <rFont val="Calibri"/>
            <family val="2"/>
            <scheme val="minor"/>
          </rPr>
          <t>Introduzca la fecha de inicio del proceso, en formato dd-mm-aaaa</t>
        </r>
      </text>
    </comment>
    <comment ref="F1155" authorId="2" shapeId="0" xr:uid="{FE7292FE-E1C6-4C11-8BCF-80330DC708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2" shapeId="0" xr:uid="{1F758A7F-C24E-4F30-947A-F06CDB172344}">
      <text/>
    </comment>
    <comment ref="C1157" authorId="2" shapeId="0" xr:uid="{F5BA3866-F64C-4E22-A375-A29D97089F0E}">
      <text>
        <r>
          <rPr>
            <sz val="11"/>
            <color theme="1"/>
            <rFont val="Calibri"/>
            <family val="2"/>
            <scheme val="minor"/>
          </rPr>
          <t>Introduzca la fecha prevista de adjudicación, en formato dd-mm-aaaa</t>
        </r>
      </text>
    </comment>
    <comment ref="F1157" authorId="2" shapeId="0" xr:uid="{BC625DFC-46B6-411E-A207-9FB36E8CA442}">
      <text/>
    </comment>
    <comment ref="F1158" authorId="2" shapeId="0" xr:uid="{2C78E7CF-8DAA-49A8-8CBA-6C79EBBCF922}">
      <text/>
    </comment>
    <comment ref="A1160" authorId="2" shapeId="0" xr:uid="{0A0E4FCE-4BC9-4DA5-9E37-06D2FBC64EC0}">
      <text>
        <r>
          <rPr>
            <sz val="11"/>
            <color theme="1"/>
            <rFont val="Calibri"/>
            <family val="2"/>
            <scheme val="minor"/>
          </rPr>
          <t>Introduzca un codigo UNSPSC</t>
        </r>
      </text>
    </comment>
    <comment ref="B1160" authorId="2" shapeId="0" xr:uid="{C9E3B735-27FF-41C2-B0B3-B16280B03CDD}">
      <text>
        <r>
          <rPr>
            <sz val="11"/>
            <color theme="1"/>
            <rFont val="Calibri"/>
            <family val="2"/>
            <scheme val="minor"/>
          </rPr>
          <t>Descripción calculada automáticamente a partir de código del artículo</t>
        </r>
      </text>
    </comment>
    <comment ref="C1160" authorId="2" shapeId="0" xr:uid="{A98EE6AF-137E-49DA-8ED1-B3595694623D}">
      <text>
        <r>
          <rPr>
            <sz val="11"/>
            <color theme="1"/>
            <rFont val="Calibri"/>
            <family val="2"/>
            <scheme val="minor"/>
          </rPr>
          <t>Seleccione un valor de la lista</t>
        </r>
      </text>
    </comment>
    <comment ref="D1160" authorId="2" shapeId="0" xr:uid="{A892823F-75C4-4BB1-AE77-679030D406A0}">
      <text>
        <r>
          <rPr>
            <sz val="11"/>
            <color theme="1"/>
            <rFont val="Calibri"/>
            <family val="2"/>
            <scheme val="minor"/>
          </rPr>
          <t>Introduzca un número con dos decimales como máximo. Debe ser igual o mayor a la "Cantidad Real Consumida"</t>
        </r>
      </text>
    </comment>
    <comment ref="E1160" authorId="2" shapeId="0" xr:uid="{2293006F-B769-4D7F-BAD8-FB12F3E4AC77}">
      <text>
        <r>
          <rPr>
            <sz val="11"/>
            <color theme="1"/>
            <rFont val="Calibri"/>
            <family val="2"/>
            <scheme val="minor"/>
          </rPr>
          <t>Introduzca un número con dos decimales como máximo</t>
        </r>
      </text>
    </comment>
    <comment ref="F1160" authorId="2" shapeId="0" xr:uid="{B2978018-7BC0-402C-B97B-2E8E96C486C5}">
      <text>
        <r>
          <rPr>
            <sz val="11"/>
            <color theme="1"/>
            <rFont val="Calibri"/>
            <family val="2"/>
            <scheme val="minor"/>
          </rPr>
          <t>Monto calculado automáticamente por el sistema</t>
        </r>
      </text>
    </comment>
    <comment ref="A1167" authorId="2" shapeId="0" xr:uid="{41C8CB00-A0CB-4951-87FA-84198AB993D8}">
      <text>
        <r>
          <rPr>
            <sz val="11"/>
            <color theme="1"/>
            <rFont val="Calibri"/>
            <family val="2"/>
            <scheme val="minor"/>
          </rPr>
          <t>Introducir un texto con el nombre o referencia de la contratación</t>
        </r>
      </text>
    </comment>
    <comment ref="B1167" authorId="2" shapeId="0" xr:uid="{6254B5D0-5B81-4732-B351-836DD28601E5}">
      <text>
        <r>
          <rPr>
            <sz val="11"/>
            <color theme="1"/>
            <rFont val="Calibri"/>
            <family val="2"/>
            <scheme val="minor"/>
          </rPr>
          <t>Introduzca un texto con la finalidad de la contratación</t>
        </r>
      </text>
    </comment>
    <comment ref="C1167" authorId="2" shapeId="0" xr:uid="{B6D45EDB-A7B1-4882-8A34-107F530DAC14}">
      <text>
        <r>
          <rPr>
            <sz val="11"/>
            <color theme="1"/>
            <rFont val="Calibri"/>
            <family val="2"/>
            <scheme val="minor"/>
          </rPr>
          <t>Seleccionar un valor del listado</t>
        </r>
      </text>
    </comment>
    <comment ref="D1167" authorId="2" shapeId="0" xr:uid="{E4FCDB6E-E1D9-4F44-85FD-58D41FCAEA09}">
      <text>
        <r>
          <rPr>
            <sz val="11"/>
            <color theme="1"/>
            <rFont val="Calibri"/>
            <family val="2"/>
            <scheme val="minor"/>
          </rPr>
          <t>Seleccione el tipo de procedimiento</t>
        </r>
      </text>
    </comment>
    <comment ref="E1167" authorId="2" shapeId="0" xr:uid="{E1118FB9-B576-4715-A8AE-B1D7154DE5EF}">
      <text>
        <r>
          <rPr>
            <sz val="11"/>
            <color theme="1"/>
            <rFont val="Calibri"/>
            <family val="2"/>
            <scheme val="minor"/>
          </rPr>
          <t>Seleccione un valor de la lista</t>
        </r>
      </text>
    </comment>
    <comment ref="F1167" authorId="2" shapeId="0" xr:uid="{A67A6DC7-074F-4A65-92E9-F9EE774B5855}">
      <text>
        <r>
          <rPr>
            <sz val="11"/>
            <color theme="1"/>
            <rFont val="Calibri"/>
            <family val="2"/>
            <scheme val="minor"/>
          </rPr>
          <t>Introduzca el código SNIP</t>
        </r>
      </text>
    </comment>
    <comment ref="C1168" authorId="2" shapeId="0" xr:uid="{9F0C83C7-7B54-4827-9EDC-33F77295C64B}">
      <text>
        <r>
          <rPr>
            <sz val="11"/>
            <color theme="1"/>
            <rFont val="Calibri"/>
            <family val="2"/>
            <scheme val="minor"/>
          </rPr>
          <t>Introduzca la fecha de inicio del proceso, en formato dd-mm-aaaa</t>
        </r>
      </text>
    </comment>
    <comment ref="F1168" authorId="2" shapeId="0" xr:uid="{452DF945-022A-4415-A8C6-78D51D0B99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2" shapeId="0" xr:uid="{36DC34FE-E981-4665-97EB-AE3793F1C812}">
      <text/>
    </comment>
    <comment ref="C1170" authorId="2" shapeId="0" xr:uid="{E0F9A83B-3BEF-4D9A-83F2-DB62EA0298A5}">
      <text>
        <r>
          <rPr>
            <sz val="11"/>
            <color theme="1"/>
            <rFont val="Calibri"/>
            <family val="2"/>
            <scheme val="minor"/>
          </rPr>
          <t>Introduzca la fecha prevista de adjudicación, en formato dd-mm-aaaa</t>
        </r>
      </text>
    </comment>
    <comment ref="F1170" authorId="2" shapeId="0" xr:uid="{B8CAEE7F-2070-41AB-BB8C-63C8E90B2D7E}">
      <text/>
    </comment>
    <comment ref="F1171" authorId="2" shapeId="0" xr:uid="{D894F164-DF75-4744-82B8-9271B266B7D8}">
      <text/>
    </comment>
    <comment ref="A1173" authorId="2" shapeId="0" xr:uid="{8826D737-E5D6-4B11-8B4F-66396D6E2D07}">
      <text>
        <r>
          <rPr>
            <sz val="11"/>
            <color theme="1"/>
            <rFont val="Calibri"/>
            <family val="2"/>
            <scheme val="minor"/>
          </rPr>
          <t>Introduzca un codigo UNSPSC</t>
        </r>
      </text>
    </comment>
    <comment ref="B1173" authorId="2" shapeId="0" xr:uid="{752F9690-D4EC-4659-9F84-D2BEC5B9FA4F}">
      <text>
        <r>
          <rPr>
            <sz val="11"/>
            <color theme="1"/>
            <rFont val="Calibri"/>
            <family val="2"/>
            <scheme val="minor"/>
          </rPr>
          <t>Descripción calculada automáticamente a partir de código del artículo</t>
        </r>
      </text>
    </comment>
    <comment ref="C1173" authorId="2" shapeId="0" xr:uid="{56F30C3B-1136-44C4-98CE-03D37CA97CA7}">
      <text>
        <r>
          <rPr>
            <sz val="11"/>
            <color theme="1"/>
            <rFont val="Calibri"/>
            <family val="2"/>
            <scheme val="minor"/>
          </rPr>
          <t>Seleccione un valor de la lista</t>
        </r>
      </text>
    </comment>
    <comment ref="D1173" authorId="2" shapeId="0" xr:uid="{7ED6BEB6-E61D-4A82-94ED-A9B424820C28}">
      <text>
        <r>
          <rPr>
            <sz val="11"/>
            <color theme="1"/>
            <rFont val="Calibri"/>
            <family val="2"/>
            <scheme val="minor"/>
          </rPr>
          <t>Introduzca un número con dos decimales como máximo. Debe ser igual o mayor a la "Cantidad Real Consumida"</t>
        </r>
      </text>
    </comment>
    <comment ref="E1173" authorId="2" shapeId="0" xr:uid="{4478E143-536F-4324-9B0A-05982A0C635F}">
      <text>
        <r>
          <rPr>
            <sz val="11"/>
            <color theme="1"/>
            <rFont val="Calibri"/>
            <family val="2"/>
            <scheme val="minor"/>
          </rPr>
          <t>Introduzca un número con dos decimales como máximo</t>
        </r>
      </text>
    </comment>
    <comment ref="F1173" authorId="2" shapeId="0" xr:uid="{BDB38D89-D379-4FC5-88C1-BE7C1EB8FCF2}">
      <text>
        <r>
          <rPr>
            <sz val="11"/>
            <color theme="1"/>
            <rFont val="Calibri"/>
            <family val="2"/>
            <scheme val="minor"/>
          </rPr>
          <t>Monto calculado automáticamente por el sistema</t>
        </r>
      </text>
    </comment>
    <comment ref="A1178" authorId="2" shapeId="0" xr:uid="{612AA7C4-6425-41F1-A528-0C9E25F6BF92}">
      <text>
        <r>
          <rPr>
            <sz val="11"/>
            <color theme="1"/>
            <rFont val="Calibri"/>
            <family val="2"/>
            <scheme val="minor"/>
          </rPr>
          <t>Introducir un texto con el nombre o referencia de la contratación</t>
        </r>
      </text>
    </comment>
    <comment ref="B1178" authorId="2" shapeId="0" xr:uid="{E240CFED-1F32-4770-AE78-F4F85E3A69AA}">
      <text>
        <r>
          <rPr>
            <sz val="11"/>
            <color theme="1"/>
            <rFont val="Calibri"/>
            <family val="2"/>
            <scheme val="minor"/>
          </rPr>
          <t>Introduzca un texto con la finalidad de la contratación</t>
        </r>
      </text>
    </comment>
    <comment ref="C1178" authorId="2" shapeId="0" xr:uid="{D2B323A7-7FEA-4167-9E91-44D0F13A8809}">
      <text>
        <r>
          <rPr>
            <sz val="11"/>
            <color theme="1"/>
            <rFont val="Calibri"/>
            <family val="2"/>
            <scheme val="minor"/>
          </rPr>
          <t>Seleccionar un valor del listado</t>
        </r>
      </text>
    </comment>
    <comment ref="D1178" authorId="2" shapeId="0" xr:uid="{63C90D10-37B4-40D9-925F-667E905B9FEF}">
      <text>
        <r>
          <rPr>
            <sz val="11"/>
            <color theme="1"/>
            <rFont val="Calibri"/>
            <family val="2"/>
            <scheme val="minor"/>
          </rPr>
          <t>Seleccione el tipo de procedimiento</t>
        </r>
      </text>
    </comment>
    <comment ref="E1178" authorId="2" shapeId="0" xr:uid="{8108CF5E-5797-4A8A-A14D-BC0EB2ACC8B8}">
      <text>
        <r>
          <rPr>
            <sz val="11"/>
            <color theme="1"/>
            <rFont val="Calibri"/>
            <family val="2"/>
            <scheme val="minor"/>
          </rPr>
          <t>Seleccione un valor de la lista</t>
        </r>
      </text>
    </comment>
    <comment ref="F1178" authorId="2" shapeId="0" xr:uid="{03506F39-83F4-40FE-8E19-00B28608AFBC}">
      <text>
        <r>
          <rPr>
            <sz val="11"/>
            <color theme="1"/>
            <rFont val="Calibri"/>
            <family val="2"/>
            <scheme val="minor"/>
          </rPr>
          <t>Introduzca el código SNIP</t>
        </r>
      </text>
    </comment>
    <comment ref="C1179" authorId="2" shapeId="0" xr:uid="{1E5645D8-BA41-4CCF-9FCC-B1310C37B97F}">
      <text>
        <r>
          <rPr>
            <sz val="11"/>
            <color theme="1"/>
            <rFont val="Calibri"/>
            <family val="2"/>
            <scheme val="minor"/>
          </rPr>
          <t>Introduzca la fecha de inicio del proceso, en formato dd-mm-aaaa</t>
        </r>
      </text>
    </comment>
    <comment ref="F1179" authorId="2" shapeId="0" xr:uid="{DF8A2989-02DA-4516-8BCE-1570BD6ADB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2" shapeId="0" xr:uid="{93D95C1A-22F8-4ADD-B6C9-E1D855292130}">
      <text/>
    </comment>
    <comment ref="C1181" authorId="2" shapeId="0" xr:uid="{290CB058-2BAC-4324-89E0-0EC20658B39E}">
      <text>
        <r>
          <rPr>
            <sz val="11"/>
            <color theme="1"/>
            <rFont val="Calibri"/>
            <family val="2"/>
            <scheme val="minor"/>
          </rPr>
          <t>Introduzca la fecha prevista de adjudicación, en formato dd-mm-aaaa</t>
        </r>
      </text>
    </comment>
    <comment ref="F1181" authorId="2" shapeId="0" xr:uid="{BBD6F733-31F2-40D2-9BAE-C08B465747C5}">
      <text/>
    </comment>
    <comment ref="F1182" authorId="2" shapeId="0" xr:uid="{A29109D6-246F-4BF6-8C20-FD78C982BBDD}">
      <text/>
    </comment>
    <comment ref="A1184" authorId="2" shapeId="0" xr:uid="{2BDD4609-400F-4E50-9492-50F320598EB0}">
      <text>
        <r>
          <rPr>
            <sz val="11"/>
            <color theme="1"/>
            <rFont val="Calibri"/>
            <family val="2"/>
            <scheme val="minor"/>
          </rPr>
          <t>Introduzca un codigo UNSPSC</t>
        </r>
      </text>
    </comment>
    <comment ref="B1184" authorId="2" shapeId="0" xr:uid="{B7E68682-C57D-47E7-B10E-538A37B3597B}">
      <text>
        <r>
          <rPr>
            <sz val="11"/>
            <color theme="1"/>
            <rFont val="Calibri"/>
            <family val="2"/>
            <scheme val="minor"/>
          </rPr>
          <t>Descripción calculada automáticamente a partir de código del artículo</t>
        </r>
      </text>
    </comment>
    <comment ref="C1184" authorId="2" shapeId="0" xr:uid="{C36F8E90-CC3E-47D3-9321-67A30AF90796}">
      <text>
        <r>
          <rPr>
            <sz val="11"/>
            <color theme="1"/>
            <rFont val="Calibri"/>
            <family val="2"/>
            <scheme val="minor"/>
          </rPr>
          <t>Seleccione un valor de la lista</t>
        </r>
      </text>
    </comment>
    <comment ref="D1184" authorId="2" shapeId="0" xr:uid="{61CA290D-B810-4B8E-9B57-3B5B3834F503}">
      <text>
        <r>
          <rPr>
            <sz val="11"/>
            <color theme="1"/>
            <rFont val="Calibri"/>
            <family val="2"/>
            <scheme val="minor"/>
          </rPr>
          <t>Introduzca un número con dos decimales como máximo. Debe ser igual o mayor a la "Cantidad Real Consumida"</t>
        </r>
      </text>
    </comment>
    <comment ref="E1184" authorId="2" shapeId="0" xr:uid="{79DF9B70-69D2-47AC-8D33-F041712E972C}">
      <text>
        <r>
          <rPr>
            <sz val="11"/>
            <color theme="1"/>
            <rFont val="Calibri"/>
            <family val="2"/>
            <scheme val="minor"/>
          </rPr>
          <t>Introduzca un número con dos decimales como máximo</t>
        </r>
      </text>
    </comment>
    <comment ref="F1184" authorId="2" shapeId="0" xr:uid="{4F0457CC-D37D-45DE-A7FA-739C92F0F4BC}">
      <text>
        <r>
          <rPr>
            <sz val="11"/>
            <color theme="1"/>
            <rFont val="Calibri"/>
            <family val="2"/>
            <scheme val="minor"/>
          </rPr>
          <t>Monto calculado automáticamente por el sistema</t>
        </r>
      </text>
    </comment>
    <comment ref="A1189" authorId="2" shapeId="0" xr:uid="{01564E94-F5D1-4D92-83A5-D856A716F58B}">
      <text>
        <r>
          <rPr>
            <sz val="11"/>
            <color theme="1"/>
            <rFont val="Calibri"/>
            <family val="2"/>
            <scheme val="minor"/>
          </rPr>
          <t>Introducir un texto con el nombre o referencia de la contratación</t>
        </r>
      </text>
    </comment>
    <comment ref="B1189" authorId="2" shapeId="0" xr:uid="{6132DCDD-DA54-436A-A546-9E8BE66F9951}">
      <text>
        <r>
          <rPr>
            <sz val="11"/>
            <color theme="1"/>
            <rFont val="Calibri"/>
            <family val="2"/>
            <scheme val="minor"/>
          </rPr>
          <t>Introduzca un texto con la finalidad de la contratación</t>
        </r>
      </text>
    </comment>
    <comment ref="C1189" authorId="2" shapeId="0" xr:uid="{C4449868-2B12-43AB-94C5-47ADAD1007F1}">
      <text>
        <r>
          <rPr>
            <sz val="11"/>
            <color theme="1"/>
            <rFont val="Calibri"/>
            <family val="2"/>
            <scheme val="minor"/>
          </rPr>
          <t>Seleccionar un valor del listado</t>
        </r>
      </text>
    </comment>
    <comment ref="D1189" authorId="2" shapeId="0" xr:uid="{839D19F9-DF85-4EA4-AC1E-4A3C7B4CDE79}">
      <text>
        <r>
          <rPr>
            <sz val="11"/>
            <color theme="1"/>
            <rFont val="Calibri"/>
            <family val="2"/>
            <scheme val="minor"/>
          </rPr>
          <t>Seleccione el tipo de procedimiento</t>
        </r>
      </text>
    </comment>
    <comment ref="E1189" authorId="2" shapeId="0" xr:uid="{39583CC7-6756-4C28-A045-0077BA38A5F7}">
      <text>
        <r>
          <rPr>
            <sz val="11"/>
            <color theme="1"/>
            <rFont val="Calibri"/>
            <family val="2"/>
            <scheme val="minor"/>
          </rPr>
          <t>Seleccione un valor de la lista</t>
        </r>
      </text>
    </comment>
    <comment ref="F1189" authorId="2" shapeId="0" xr:uid="{F709208B-F885-4DBA-93FA-BDACE6444D62}">
      <text>
        <r>
          <rPr>
            <sz val="11"/>
            <color theme="1"/>
            <rFont val="Calibri"/>
            <family val="2"/>
            <scheme val="minor"/>
          </rPr>
          <t>Introduzca el código SNIP</t>
        </r>
      </text>
    </comment>
    <comment ref="C1190" authorId="2" shapeId="0" xr:uid="{1A267C46-8587-4A35-B891-B789E04BB2AD}">
      <text>
        <r>
          <rPr>
            <sz val="11"/>
            <color theme="1"/>
            <rFont val="Calibri"/>
            <family val="2"/>
            <scheme val="minor"/>
          </rPr>
          <t>Introduzca la fecha de inicio del proceso, en formato dd-mm-aaaa</t>
        </r>
      </text>
    </comment>
    <comment ref="F1190" authorId="2" shapeId="0" xr:uid="{0C01625B-8ECE-47CE-8ED9-F4E324F86A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2" shapeId="0" xr:uid="{2AC6F526-8854-4D1C-AD89-B9A061D952EE}">
      <text/>
    </comment>
    <comment ref="C1192" authorId="2" shapeId="0" xr:uid="{8ADB17F6-4355-4BD9-8794-8F0B4581DA9E}">
      <text>
        <r>
          <rPr>
            <sz val="11"/>
            <color theme="1"/>
            <rFont val="Calibri"/>
            <family val="2"/>
            <scheme val="minor"/>
          </rPr>
          <t>Introduzca la fecha prevista de adjudicación, en formato dd-mm-aaaa</t>
        </r>
      </text>
    </comment>
    <comment ref="F1192" authorId="2" shapeId="0" xr:uid="{41D452B8-A178-41B4-928E-F972E7DE2B76}">
      <text/>
    </comment>
    <comment ref="F1193" authorId="2" shapeId="0" xr:uid="{403A86B5-7EC1-40DF-8419-70A610594A3C}">
      <text/>
    </comment>
    <comment ref="A1195" authorId="2" shapeId="0" xr:uid="{B6BB7105-F276-454F-8E70-3E7EB2D2B557}">
      <text>
        <r>
          <rPr>
            <sz val="11"/>
            <color theme="1"/>
            <rFont val="Calibri"/>
            <family val="2"/>
            <scheme val="minor"/>
          </rPr>
          <t>Introduzca un codigo UNSPSC</t>
        </r>
      </text>
    </comment>
    <comment ref="B1195" authorId="2" shapeId="0" xr:uid="{96FB5CA3-AB67-4A6E-9460-BC3405F45DFA}">
      <text>
        <r>
          <rPr>
            <sz val="11"/>
            <color theme="1"/>
            <rFont val="Calibri"/>
            <family val="2"/>
            <scheme val="minor"/>
          </rPr>
          <t>Descripción calculada automáticamente a partir de código del artículo</t>
        </r>
      </text>
    </comment>
    <comment ref="C1195" authorId="2" shapeId="0" xr:uid="{581D4149-C093-4456-BC1D-C1E0389C5D58}">
      <text>
        <r>
          <rPr>
            <sz val="11"/>
            <color theme="1"/>
            <rFont val="Calibri"/>
            <family val="2"/>
            <scheme val="minor"/>
          </rPr>
          <t>Seleccione un valor de la lista</t>
        </r>
      </text>
    </comment>
    <comment ref="D1195" authorId="2" shapeId="0" xr:uid="{777989C1-FDCE-4F4B-AFB9-E54132026AE2}">
      <text>
        <r>
          <rPr>
            <sz val="11"/>
            <color theme="1"/>
            <rFont val="Calibri"/>
            <family val="2"/>
            <scheme val="minor"/>
          </rPr>
          <t>Introduzca un número con dos decimales como máximo. Debe ser igual o mayor a la "Cantidad Real Consumida"</t>
        </r>
      </text>
    </comment>
    <comment ref="E1195" authorId="2" shapeId="0" xr:uid="{BEBC75F6-31C5-41FF-849C-937EE4A071C9}">
      <text>
        <r>
          <rPr>
            <sz val="11"/>
            <color theme="1"/>
            <rFont val="Calibri"/>
            <family val="2"/>
            <scheme val="minor"/>
          </rPr>
          <t>Introduzca un número con dos decimales como máximo</t>
        </r>
      </text>
    </comment>
    <comment ref="F1195" authorId="2" shapeId="0" xr:uid="{548B59C5-DBB3-4B00-9190-69F2CA28E3F0}">
      <text>
        <r>
          <rPr>
            <sz val="11"/>
            <color theme="1"/>
            <rFont val="Calibri"/>
            <family val="2"/>
            <scheme val="minor"/>
          </rPr>
          <t>Monto calculado automáticamente por el sistema</t>
        </r>
      </text>
    </comment>
    <comment ref="A1200" authorId="2" shapeId="0" xr:uid="{EBAF8F6E-2106-42E4-86EA-296DC81810AF}">
      <text>
        <r>
          <rPr>
            <sz val="11"/>
            <color theme="1"/>
            <rFont val="Calibri"/>
            <family val="2"/>
            <scheme val="minor"/>
          </rPr>
          <t>Introducir un texto con el nombre o referencia de la contratación</t>
        </r>
      </text>
    </comment>
    <comment ref="B1200" authorId="2" shapeId="0" xr:uid="{0A60CCC1-F08D-4E33-B290-294B2FAC2A8C}">
      <text>
        <r>
          <rPr>
            <sz val="11"/>
            <color theme="1"/>
            <rFont val="Calibri"/>
            <family val="2"/>
            <scheme val="minor"/>
          </rPr>
          <t>Introduzca un texto con la finalidad de la contratación</t>
        </r>
      </text>
    </comment>
    <comment ref="C1200" authorId="2" shapeId="0" xr:uid="{63416EC3-6F8C-4A09-B02B-DE48BF63222E}">
      <text>
        <r>
          <rPr>
            <sz val="11"/>
            <color theme="1"/>
            <rFont val="Calibri"/>
            <family val="2"/>
            <scheme val="minor"/>
          </rPr>
          <t>Seleccionar un valor del listado</t>
        </r>
      </text>
    </comment>
    <comment ref="D1200" authorId="2" shapeId="0" xr:uid="{8E65E08E-BD30-40B7-92BC-133AEB0CA204}">
      <text>
        <r>
          <rPr>
            <sz val="11"/>
            <color theme="1"/>
            <rFont val="Calibri"/>
            <family val="2"/>
            <scheme val="minor"/>
          </rPr>
          <t>Seleccione el tipo de procedimiento</t>
        </r>
      </text>
    </comment>
    <comment ref="E1200" authorId="2" shapeId="0" xr:uid="{A5DC5D79-BEC9-4824-95A3-0651F4B0D471}">
      <text>
        <r>
          <rPr>
            <sz val="11"/>
            <color theme="1"/>
            <rFont val="Calibri"/>
            <family val="2"/>
            <scheme val="minor"/>
          </rPr>
          <t>Seleccione un valor de la lista</t>
        </r>
      </text>
    </comment>
    <comment ref="F1200" authorId="2" shapeId="0" xr:uid="{9C94240D-C2FC-44C4-8B6D-5BE9E4D71437}">
      <text>
        <r>
          <rPr>
            <sz val="11"/>
            <color theme="1"/>
            <rFont val="Calibri"/>
            <family val="2"/>
            <scheme val="minor"/>
          </rPr>
          <t>Introduzca el código SNIP</t>
        </r>
      </text>
    </comment>
    <comment ref="C1201" authorId="2" shapeId="0" xr:uid="{139DE7C4-3273-411F-8212-FA75AF8E4683}">
      <text>
        <r>
          <rPr>
            <sz val="11"/>
            <color theme="1"/>
            <rFont val="Calibri"/>
            <family val="2"/>
            <scheme val="minor"/>
          </rPr>
          <t>Introduzca la fecha de inicio del proceso, en formato dd-mm-aaaa</t>
        </r>
      </text>
    </comment>
    <comment ref="F1201" authorId="2" shapeId="0" xr:uid="{21EB1D2E-E518-4AE1-85DC-F19F01416C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2" shapeId="0" xr:uid="{D8881ADE-D9B2-4E20-B397-AF7702294F4C}">
      <text/>
    </comment>
    <comment ref="C1203" authorId="2" shapeId="0" xr:uid="{6F05ECA1-7752-436B-8897-70D5075038C5}">
      <text>
        <r>
          <rPr>
            <sz val="11"/>
            <color theme="1"/>
            <rFont val="Calibri"/>
            <family val="2"/>
            <scheme val="minor"/>
          </rPr>
          <t>Introduzca la fecha prevista de adjudicación, en formato dd-mm-aaaa</t>
        </r>
      </text>
    </comment>
    <comment ref="F1203" authorId="2" shapeId="0" xr:uid="{0962F21A-6046-42F7-8C7C-AB5DB50F5A27}">
      <text/>
    </comment>
    <comment ref="F1204" authorId="2" shapeId="0" xr:uid="{96DDD19E-181C-45B7-B619-519C55E8F8B5}">
      <text/>
    </comment>
    <comment ref="A1206" authorId="2" shapeId="0" xr:uid="{CD826E3E-A539-4404-9CD8-26CB3DEE9619}">
      <text>
        <r>
          <rPr>
            <sz val="11"/>
            <color theme="1"/>
            <rFont val="Calibri"/>
            <family val="2"/>
            <scheme val="minor"/>
          </rPr>
          <t>Introduzca un codigo UNSPSC</t>
        </r>
      </text>
    </comment>
    <comment ref="B1206" authorId="2" shapeId="0" xr:uid="{4F1BE091-FB2F-4087-BEB2-C7E1FA1179A0}">
      <text>
        <r>
          <rPr>
            <sz val="11"/>
            <color theme="1"/>
            <rFont val="Calibri"/>
            <family val="2"/>
            <scheme val="minor"/>
          </rPr>
          <t>Descripción calculada automáticamente a partir de código del artículo</t>
        </r>
      </text>
    </comment>
    <comment ref="C1206" authorId="2" shapeId="0" xr:uid="{A73F6A63-B11D-46C8-8BDF-B4C466B1F7BF}">
      <text>
        <r>
          <rPr>
            <sz val="11"/>
            <color theme="1"/>
            <rFont val="Calibri"/>
            <family val="2"/>
            <scheme val="minor"/>
          </rPr>
          <t>Seleccione un valor de la lista</t>
        </r>
      </text>
    </comment>
    <comment ref="D1206" authorId="2" shapeId="0" xr:uid="{6C54DBCF-44FE-439E-818C-7BCE06772A4E}">
      <text>
        <r>
          <rPr>
            <sz val="11"/>
            <color theme="1"/>
            <rFont val="Calibri"/>
            <family val="2"/>
            <scheme val="minor"/>
          </rPr>
          <t>Introduzca un número con dos decimales como máximo. Debe ser igual o mayor a la "Cantidad Real Consumida"</t>
        </r>
      </text>
    </comment>
    <comment ref="E1206" authorId="2" shapeId="0" xr:uid="{1F7066E7-F6A1-4EB9-9FB1-55A3FDA2EAB1}">
      <text>
        <r>
          <rPr>
            <sz val="11"/>
            <color theme="1"/>
            <rFont val="Calibri"/>
            <family val="2"/>
            <scheme val="minor"/>
          </rPr>
          <t>Introduzca un número con dos decimales como máximo</t>
        </r>
      </text>
    </comment>
    <comment ref="F1206" authorId="2" shapeId="0" xr:uid="{F00DBE22-C541-48B1-9918-EAADAB779242}">
      <text>
        <r>
          <rPr>
            <sz val="11"/>
            <color theme="1"/>
            <rFont val="Calibri"/>
            <family val="2"/>
            <scheme val="minor"/>
          </rPr>
          <t>Monto calculado automáticamente por el sistema</t>
        </r>
      </text>
    </comment>
    <comment ref="A1211" authorId="2" shapeId="0" xr:uid="{41F198CE-1538-47F7-BAF7-7F23FC898B71}">
      <text>
        <r>
          <rPr>
            <sz val="11"/>
            <color theme="1"/>
            <rFont val="Calibri"/>
            <family val="2"/>
            <scheme val="minor"/>
          </rPr>
          <t>Introducir un texto con el nombre o referencia de la contratación</t>
        </r>
      </text>
    </comment>
    <comment ref="B1211" authorId="2" shapeId="0" xr:uid="{F502CF9A-A7D5-4A09-A808-DB90615CDB73}">
      <text>
        <r>
          <rPr>
            <sz val="11"/>
            <color theme="1"/>
            <rFont val="Calibri"/>
            <family val="2"/>
            <scheme val="minor"/>
          </rPr>
          <t>Introduzca un texto con la finalidad de la contratación</t>
        </r>
      </text>
    </comment>
    <comment ref="C1211" authorId="2" shapeId="0" xr:uid="{589BF96F-CAB5-473D-8513-2CB64796EBCD}">
      <text>
        <r>
          <rPr>
            <sz val="11"/>
            <color theme="1"/>
            <rFont val="Calibri"/>
            <family val="2"/>
            <scheme val="minor"/>
          </rPr>
          <t>Seleccionar un valor del listado</t>
        </r>
      </text>
    </comment>
    <comment ref="D1211" authorId="2" shapeId="0" xr:uid="{745BB922-5DF7-4EAC-AE30-9182052304B8}">
      <text>
        <r>
          <rPr>
            <sz val="11"/>
            <color theme="1"/>
            <rFont val="Calibri"/>
            <family val="2"/>
            <scheme val="minor"/>
          </rPr>
          <t>Seleccione el tipo de procedimiento</t>
        </r>
      </text>
    </comment>
    <comment ref="E1211" authorId="2" shapeId="0" xr:uid="{650F8ED3-D7DB-414C-98B8-BCE7924003D9}">
      <text>
        <r>
          <rPr>
            <sz val="11"/>
            <color theme="1"/>
            <rFont val="Calibri"/>
            <family val="2"/>
            <scheme val="minor"/>
          </rPr>
          <t>Seleccione un valor de la lista</t>
        </r>
      </text>
    </comment>
    <comment ref="F1211" authorId="2" shapeId="0" xr:uid="{D2A659C0-840D-4755-89FD-E1342DBB677F}">
      <text>
        <r>
          <rPr>
            <sz val="11"/>
            <color theme="1"/>
            <rFont val="Calibri"/>
            <family val="2"/>
            <scheme val="minor"/>
          </rPr>
          <t>Introduzca el código SNIP</t>
        </r>
      </text>
    </comment>
    <comment ref="C1212" authorId="2" shapeId="0" xr:uid="{C53B3D75-320F-4993-9E02-2D540807BAFF}">
      <text>
        <r>
          <rPr>
            <sz val="11"/>
            <color theme="1"/>
            <rFont val="Calibri"/>
            <family val="2"/>
            <scheme val="minor"/>
          </rPr>
          <t>Introduzca la fecha de inicio del proceso, en formato dd-mm-aaaa</t>
        </r>
      </text>
    </comment>
    <comment ref="F1212" authorId="2" shapeId="0" xr:uid="{165DF43E-6301-48AE-9504-7C05E28C6C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2" shapeId="0" xr:uid="{41D085F9-221E-4035-94B6-70CF2BD8828B}">
      <text/>
    </comment>
    <comment ref="C1214" authorId="2" shapeId="0" xr:uid="{70E330FE-8F44-4667-9EE7-F8075F297BF2}">
      <text>
        <r>
          <rPr>
            <sz val="11"/>
            <color theme="1"/>
            <rFont val="Calibri"/>
            <family val="2"/>
            <scheme val="minor"/>
          </rPr>
          <t>Introduzca la fecha prevista de adjudicación, en formato dd-mm-aaaa</t>
        </r>
      </text>
    </comment>
    <comment ref="F1214" authorId="2" shapeId="0" xr:uid="{1B325509-8CB5-42C6-9C17-D69D5E4FD42B}">
      <text/>
    </comment>
    <comment ref="F1215" authorId="2" shapeId="0" xr:uid="{BDF9B25F-FAAA-480E-BE10-7E9A8442A723}">
      <text/>
    </comment>
    <comment ref="A1217" authorId="2" shapeId="0" xr:uid="{8DB38B74-392F-4E74-A3AD-CB05F9EE6E01}">
      <text>
        <r>
          <rPr>
            <sz val="11"/>
            <color theme="1"/>
            <rFont val="Calibri"/>
            <family val="2"/>
            <scheme val="minor"/>
          </rPr>
          <t>Introduzca un codigo UNSPSC</t>
        </r>
      </text>
    </comment>
    <comment ref="B1217" authorId="2" shapeId="0" xr:uid="{157C2000-9A72-468F-8EDB-81A02A153403}">
      <text>
        <r>
          <rPr>
            <sz val="11"/>
            <color theme="1"/>
            <rFont val="Calibri"/>
            <family val="2"/>
            <scheme val="minor"/>
          </rPr>
          <t>Descripción calculada automáticamente a partir de código del artículo</t>
        </r>
      </text>
    </comment>
    <comment ref="C1217" authorId="2" shapeId="0" xr:uid="{D3088DFA-8816-4CF4-80DE-C68B24DFE314}">
      <text>
        <r>
          <rPr>
            <sz val="11"/>
            <color theme="1"/>
            <rFont val="Calibri"/>
            <family val="2"/>
            <scheme val="minor"/>
          </rPr>
          <t>Seleccione un valor de la lista</t>
        </r>
      </text>
    </comment>
    <comment ref="D1217" authorId="2" shapeId="0" xr:uid="{D74CE9EE-8E7F-4AAB-8502-1DB8FB136302}">
      <text>
        <r>
          <rPr>
            <sz val="11"/>
            <color theme="1"/>
            <rFont val="Calibri"/>
            <family val="2"/>
            <scheme val="minor"/>
          </rPr>
          <t>Introduzca un número con dos decimales como máximo. Debe ser igual o mayor a la "Cantidad Real Consumida"</t>
        </r>
      </text>
    </comment>
    <comment ref="E1217" authorId="2" shapeId="0" xr:uid="{3A50DB00-62AD-4ECB-8DEF-987F7C3518E8}">
      <text>
        <r>
          <rPr>
            <sz val="11"/>
            <color theme="1"/>
            <rFont val="Calibri"/>
            <family val="2"/>
            <scheme val="minor"/>
          </rPr>
          <t>Introduzca un número con dos decimales como máximo</t>
        </r>
      </text>
    </comment>
    <comment ref="F1217" authorId="2" shapeId="0" xr:uid="{ECF475A7-1F3F-4B6B-AD8D-88C4FD793B13}">
      <text>
        <r>
          <rPr>
            <sz val="11"/>
            <color theme="1"/>
            <rFont val="Calibri"/>
            <family val="2"/>
            <scheme val="minor"/>
          </rPr>
          <t>Monto calculado automáticamente por el sistema</t>
        </r>
      </text>
    </comment>
    <comment ref="A1222" authorId="2" shapeId="0" xr:uid="{ECC2E477-319A-4D00-8528-6B3714C9FDCE}">
      <text>
        <r>
          <rPr>
            <sz val="11"/>
            <color theme="1"/>
            <rFont val="Calibri"/>
            <family val="2"/>
            <scheme val="minor"/>
          </rPr>
          <t>Introducir un texto con el nombre o referencia de la contratación</t>
        </r>
      </text>
    </comment>
    <comment ref="B1222" authorId="2" shapeId="0" xr:uid="{E04751CD-1100-458F-A485-476BEDBECB62}">
      <text>
        <r>
          <rPr>
            <sz val="11"/>
            <color theme="1"/>
            <rFont val="Calibri"/>
            <family val="2"/>
            <scheme val="minor"/>
          </rPr>
          <t>Introduzca un texto con la finalidad de la contratación</t>
        </r>
      </text>
    </comment>
    <comment ref="C1222" authorId="2" shapeId="0" xr:uid="{001368D6-7421-47EA-937D-3FE1B2063628}">
      <text>
        <r>
          <rPr>
            <sz val="11"/>
            <color theme="1"/>
            <rFont val="Calibri"/>
            <family val="2"/>
            <scheme val="minor"/>
          </rPr>
          <t>Seleccionar un valor del listado</t>
        </r>
      </text>
    </comment>
    <comment ref="D1222" authorId="2" shapeId="0" xr:uid="{C3BE15B8-24F1-4281-8B9C-3C4C352B144D}">
      <text>
        <r>
          <rPr>
            <sz val="11"/>
            <color theme="1"/>
            <rFont val="Calibri"/>
            <family val="2"/>
            <scheme val="minor"/>
          </rPr>
          <t>Seleccione el tipo de procedimiento</t>
        </r>
      </text>
    </comment>
    <comment ref="E1222" authorId="2" shapeId="0" xr:uid="{56D9121A-CAE4-46AA-83A3-24314F5DFDCF}">
      <text>
        <r>
          <rPr>
            <sz val="11"/>
            <color theme="1"/>
            <rFont val="Calibri"/>
            <family val="2"/>
            <scheme val="minor"/>
          </rPr>
          <t>Seleccione un valor de la lista</t>
        </r>
      </text>
    </comment>
    <comment ref="F1222" authorId="2" shapeId="0" xr:uid="{CB84B274-7977-4EE7-9145-CE5187FF931C}">
      <text>
        <r>
          <rPr>
            <sz val="11"/>
            <color theme="1"/>
            <rFont val="Calibri"/>
            <family val="2"/>
            <scheme val="minor"/>
          </rPr>
          <t>Introduzca el código SNIP</t>
        </r>
      </text>
    </comment>
    <comment ref="C1223" authorId="2" shapeId="0" xr:uid="{380C7C53-143E-4365-BA98-71320A9B10C1}">
      <text>
        <r>
          <rPr>
            <sz val="11"/>
            <color theme="1"/>
            <rFont val="Calibri"/>
            <family val="2"/>
            <scheme val="minor"/>
          </rPr>
          <t>Introduzca la fecha de inicio del proceso, en formato dd-mm-aaaa</t>
        </r>
      </text>
    </comment>
    <comment ref="F1223" authorId="2" shapeId="0" xr:uid="{23CB4690-CE0E-41BB-9E9B-199105D3A8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2" shapeId="0" xr:uid="{A7963F08-2316-499B-A94B-8166A9E00319}">
      <text/>
    </comment>
    <comment ref="C1225" authorId="2" shapeId="0" xr:uid="{91028BFC-DFF3-4E38-8504-1B052A3073B5}">
      <text>
        <r>
          <rPr>
            <sz val="11"/>
            <color theme="1"/>
            <rFont val="Calibri"/>
            <family val="2"/>
            <scheme val="minor"/>
          </rPr>
          <t>Introduzca la fecha prevista de adjudicación, en formato dd-mm-aaaa</t>
        </r>
      </text>
    </comment>
    <comment ref="F1225" authorId="2" shapeId="0" xr:uid="{E476926A-EDDF-4B63-82A2-B836B0372509}">
      <text/>
    </comment>
    <comment ref="F1226" authorId="2" shapeId="0" xr:uid="{8B7A163C-B113-40FE-85C2-2E672A6D3584}">
      <text/>
    </comment>
    <comment ref="A1228" authorId="2" shapeId="0" xr:uid="{C980E376-AB5D-49D1-B81B-3DA9F1D142D9}">
      <text>
        <r>
          <rPr>
            <sz val="11"/>
            <color theme="1"/>
            <rFont val="Calibri"/>
            <family val="2"/>
            <scheme val="minor"/>
          </rPr>
          <t>Introduzca un codigo UNSPSC</t>
        </r>
      </text>
    </comment>
    <comment ref="B1228" authorId="2" shapeId="0" xr:uid="{668FEB60-2427-433B-9967-0E59409D093F}">
      <text>
        <r>
          <rPr>
            <sz val="11"/>
            <color theme="1"/>
            <rFont val="Calibri"/>
            <family val="2"/>
            <scheme val="minor"/>
          </rPr>
          <t>Descripción calculada automáticamente a partir de código del artículo</t>
        </r>
      </text>
    </comment>
    <comment ref="C1228" authorId="2" shapeId="0" xr:uid="{371F8EF9-DB57-4FFF-9DD0-3AAC5B6B890B}">
      <text>
        <r>
          <rPr>
            <sz val="11"/>
            <color theme="1"/>
            <rFont val="Calibri"/>
            <family val="2"/>
            <scheme val="minor"/>
          </rPr>
          <t>Seleccione un valor de la lista</t>
        </r>
      </text>
    </comment>
    <comment ref="D1228" authorId="2" shapeId="0" xr:uid="{6C61492E-2564-4EFF-B246-DA2C575890A8}">
      <text>
        <r>
          <rPr>
            <sz val="11"/>
            <color theme="1"/>
            <rFont val="Calibri"/>
            <family val="2"/>
            <scheme val="minor"/>
          </rPr>
          <t>Introduzca un número con dos decimales como máximo. Debe ser igual o mayor a la "Cantidad Real Consumida"</t>
        </r>
      </text>
    </comment>
    <comment ref="E1228" authorId="2" shapeId="0" xr:uid="{8B1CAB9A-E7B6-4B3F-8C66-2D83BAC9BACD}">
      <text>
        <r>
          <rPr>
            <sz val="11"/>
            <color theme="1"/>
            <rFont val="Calibri"/>
            <family val="2"/>
            <scheme val="minor"/>
          </rPr>
          <t>Introduzca un número con dos decimales como máximo</t>
        </r>
      </text>
    </comment>
    <comment ref="F1228" authorId="2" shapeId="0" xr:uid="{41EE434A-E047-4BB9-95A3-6AC9EF262697}">
      <text>
        <r>
          <rPr>
            <sz val="11"/>
            <color theme="1"/>
            <rFont val="Calibri"/>
            <family val="2"/>
            <scheme val="minor"/>
          </rPr>
          <t>Monto calculado automáticamente por el sistema</t>
        </r>
      </text>
    </comment>
    <comment ref="A1233" authorId="2" shapeId="0" xr:uid="{9F720DFE-C416-4B73-A7BB-0B5BE7ED4742}">
      <text>
        <r>
          <rPr>
            <sz val="11"/>
            <color theme="1"/>
            <rFont val="Calibri"/>
            <family val="2"/>
            <scheme val="minor"/>
          </rPr>
          <t>Introducir un texto con el nombre o referencia de la contratación</t>
        </r>
      </text>
    </comment>
    <comment ref="B1233" authorId="2" shapeId="0" xr:uid="{855DBECA-3A7B-45B3-901E-D98025BC8468}">
      <text>
        <r>
          <rPr>
            <sz val="11"/>
            <color theme="1"/>
            <rFont val="Calibri"/>
            <family val="2"/>
            <scheme val="minor"/>
          </rPr>
          <t>Introduzca un texto con la finalidad de la contratación</t>
        </r>
      </text>
    </comment>
    <comment ref="C1233" authorId="2" shapeId="0" xr:uid="{8305F8D8-4619-4BB8-9E2E-8016A75E0F36}">
      <text>
        <r>
          <rPr>
            <sz val="11"/>
            <color theme="1"/>
            <rFont val="Calibri"/>
            <family val="2"/>
            <scheme val="minor"/>
          </rPr>
          <t>Seleccionar un valor del listado</t>
        </r>
      </text>
    </comment>
    <comment ref="D1233" authorId="2" shapeId="0" xr:uid="{4A8A6FF2-6DFD-4B34-9A1B-8785DCBDECE2}">
      <text>
        <r>
          <rPr>
            <sz val="11"/>
            <color theme="1"/>
            <rFont val="Calibri"/>
            <family val="2"/>
            <scheme val="minor"/>
          </rPr>
          <t>Seleccione el tipo de procedimiento</t>
        </r>
      </text>
    </comment>
    <comment ref="E1233" authorId="2" shapeId="0" xr:uid="{C5241327-368E-4A2E-83C2-EB666CD1AF59}">
      <text>
        <r>
          <rPr>
            <sz val="11"/>
            <color theme="1"/>
            <rFont val="Calibri"/>
            <family val="2"/>
            <scheme val="minor"/>
          </rPr>
          <t>Seleccione un valor de la lista</t>
        </r>
      </text>
    </comment>
    <comment ref="F1233" authorId="2" shapeId="0" xr:uid="{E30D35F7-2000-4302-9C51-7EC7A98397CC}">
      <text>
        <r>
          <rPr>
            <sz val="11"/>
            <color theme="1"/>
            <rFont val="Calibri"/>
            <family val="2"/>
            <scheme val="minor"/>
          </rPr>
          <t>Introduzca el código SNIP</t>
        </r>
      </text>
    </comment>
    <comment ref="C1234" authorId="2" shapeId="0" xr:uid="{58CD9699-F6AC-4420-8620-31BEC68586D1}">
      <text>
        <r>
          <rPr>
            <sz val="11"/>
            <color theme="1"/>
            <rFont val="Calibri"/>
            <family val="2"/>
            <scheme val="minor"/>
          </rPr>
          <t>Introduzca la fecha de inicio del proceso, en formato dd-mm-aaaa</t>
        </r>
      </text>
    </comment>
    <comment ref="F1234" authorId="2" shapeId="0" xr:uid="{C5042112-19A8-4423-9B3B-E0D2F9ECC5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2" shapeId="0" xr:uid="{3A6AAB8E-3D54-4D2F-9D4C-706EEA4CE73A}">
      <text/>
    </comment>
    <comment ref="C1236" authorId="2" shapeId="0" xr:uid="{BBC4DEE1-3491-4C9E-9695-D7BD7BAB341B}">
      <text>
        <r>
          <rPr>
            <sz val="11"/>
            <color theme="1"/>
            <rFont val="Calibri"/>
            <family val="2"/>
            <scheme val="minor"/>
          </rPr>
          <t>Introduzca la fecha prevista de adjudicación, en formato dd-mm-aaaa</t>
        </r>
      </text>
    </comment>
    <comment ref="F1236" authorId="2" shapeId="0" xr:uid="{9109DAB4-40CA-4F54-AD62-8FFC3D81EEE6}">
      <text/>
    </comment>
    <comment ref="F1237" authorId="2" shapeId="0" xr:uid="{1806DDD8-FB10-48E7-8931-482C73282F75}">
      <text/>
    </comment>
    <comment ref="A1239" authorId="2" shapeId="0" xr:uid="{B3FE6B00-A2B1-4411-9025-215FB3AC45AE}">
      <text>
        <r>
          <rPr>
            <sz val="11"/>
            <color theme="1"/>
            <rFont val="Calibri"/>
            <family val="2"/>
            <scheme val="minor"/>
          </rPr>
          <t>Introduzca un codigo UNSPSC</t>
        </r>
      </text>
    </comment>
    <comment ref="B1239" authorId="2" shapeId="0" xr:uid="{52733B67-4919-4C8A-86BB-93F40A962FDA}">
      <text>
        <r>
          <rPr>
            <sz val="11"/>
            <color theme="1"/>
            <rFont val="Calibri"/>
            <family val="2"/>
            <scheme val="minor"/>
          </rPr>
          <t>Descripción calculada automáticamente a partir de código del artículo</t>
        </r>
      </text>
    </comment>
    <comment ref="C1239" authorId="2" shapeId="0" xr:uid="{4B385A14-763B-49D0-909D-CD5DB3AFE86E}">
      <text>
        <r>
          <rPr>
            <sz val="11"/>
            <color theme="1"/>
            <rFont val="Calibri"/>
            <family val="2"/>
            <scheme val="minor"/>
          </rPr>
          <t>Seleccione un valor de la lista</t>
        </r>
      </text>
    </comment>
    <comment ref="D1239" authorId="2" shapeId="0" xr:uid="{9A213FD8-459F-4FF3-BFEB-747167B53A4F}">
      <text>
        <r>
          <rPr>
            <sz val="11"/>
            <color theme="1"/>
            <rFont val="Calibri"/>
            <family val="2"/>
            <scheme val="minor"/>
          </rPr>
          <t>Introduzca un número con dos decimales como máximo. Debe ser igual o mayor a la "Cantidad Real Consumida"</t>
        </r>
      </text>
    </comment>
    <comment ref="E1239" authorId="2" shapeId="0" xr:uid="{1A735EC5-FA25-44AC-88B7-32DDC22DC786}">
      <text>
        <r>
          <rPr>
            <sz val="11"/>
            <color theme="1"/>
            <rFont val="Calibri"/>
            <family val="2"/>
            <scheme val="minor"/>
          </rPr>
          <t>Introduzca un número con dos decimales como máximo</t>
        </r>
      </text>
    </comment>
    <comment ref="F1239" authorId="2" shapeId="0" xr:uid="{47C6E516-2A43-4B15-919E-4ED6F6A5487B}">
      <text>
        <r>
          <rPr>
            <sz val="11"/>
            <color theme="1"/>
            <rFont val="Calibri"/>
            <family val="2"/>
            <scheme val="minor"/>
          </rPr>
          <t>Monto calculado automáticamente por el sistema</t>
        </r>
      </text>
    </comment>
    <comment ref="A1244" authorId="2" shapeId="0" xr:uid="{C67E329A-4C52-4EE2-A5F6-2294CCF19CEB}">
      <text>
        <r>
          <rPr>
            <sz val="11"/>
            <color theme="1"/>
            <rFont val="Calibri"/>
            <family val="2"/>
            <scheme val="minor"/>
          </rPr>
          <t>Introducir un texto con el nombre o referencia de la contratación</t>
        </r>
      </text>
    </comment>
    <comment ref="B1244" authorId="2" shapeId="0" xr:uid="{1CE79AD1-89E3-46CA-BCA2-6F45E409678F}">
      <text>
        <r>
          <rPr>
            <sz val="11"/>
            <color theme="1"/>
            <rFont val="Calibri"/>
            <family val="2"/>
            <scheme val="minor"/>
          </rPr>
          <t>Introduzca un texto con la finalidad de la contratación</t>
        </r>
      </text>
    </comment>
    <comment ref="C1244" authorId="2" shapeId="0" xr:uid="{07212405-1F9F-40EA-8AC9-B4981B70AEFE}">
      <text>
        <r>
          <rPr>
            <sz val="11"/>
            <color theme="1"/>
            <rFont val="Calibri"/>
            <family val="2"/>
            <scheme val="minor"/>
          </rPr>
          <t>Seleccionar un valor del listado</t>
        </r>
      </text>
    </comment>
    <comment ref="D1244" authorId="2" shapeId="0" xr:uid="{D2C25721-9296-4A36-9A10-AB26DE703C83}">
      <text>
        <r>
          <rPr>
            <sz val="11"/>
            <color theme="1"/>
            <rFont val="Calibri"/>
            <family val="2"/>
            <scheme val="minor"/>
          </rPr>
          <t>Seleccione el tipo de procedimiento</t>
        </r>
      </text>
    </comment>
    <comment ref="E1244" authorId="2" shapeId="0" xr:uid="{512AE688-781A-4034-B435-D995B2030B99}">
      <text>
        <r>
          <rPr>
            <sz val="11"/>
            <color theme="1"/>
            <rFont val="Calibri"/>
            <family val="2"/>
            <scheme val="minor"/>
          </rPr>
          <t>Seleccione un valor de la lista</t>
        </r>
      </text>
    </comment>
    <comment ref="F1244" authorId="2" shapeId="0" xr:uid="{F6906A47-81F1-41BF-AE4E-6845D7CEF646}">
      <text>
        <r>
          <rPr>
            <sz val="11"/>
            <color theme="1"/>
            <rFont val="Calibri"/>
            <family val="2"/>
            <scheme val="minor"/>
          </rPr>
          <t>Introduzca el código SNIP</t>
        </r>
      </text>
    </comment>
    <comment ref="C1245" authorId="2" shapeId="0" xr:uid="{70F0789E-A001-45D3-8161-7AE1C0417C5F}">
      <text>
        <r>
          <rPr>
            <sz val="11"/>
            <color theme="1"/>
            <rFont val="Calibri"/>
            <family val="2"/>
            <scheme val="minor"/>
          </rPr>
          <t>Introduzca la fecha de inicio del proceso, en formato dd-mm-aaaa</t>
        </r>
      </text>
    </comment>
    <comment ref="F1245" authorId="2" shapeId="0" xr:uid="{27303DE1-6698-4504-ADA6-F63D85F390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2" shapeId="0" xr:uid="{663700B7-F2BA-4D64-9CB1-0FFF2303F203}">
      <text/>
    </comment>
    <comment ref="C1247" authorId="2" shapeId="0" xr:uid="{C10A0CE9-EAD2-4DA8-BE8A-488AE84179D6}">
      <text>
        <r>
          <rPr>
            <sz val="11"/>
            <color theme="1"/>
            <rFont val="Calibri"/>
            <family val="2"/>
            <scheme val="minor"/>
          </rPr>
          <t>Introduzca la fecha prevista de adjudicación, en formato dd-mm-aaaa</t>
        </r>
      </text>
    </comment>
    <comment ref="F1247" authorId="2" shapeId="0" xr:uid="{F82F2085-0B72-486A-9F76-5A49D8E777A7}">
      <text/>
    </comment>
    <comment ref="F1248" authorId="2" shapeId="0" xr:uid="{6A146A80-97A7-4088-8408-04E9FD7EF3B1}">
      <text/>
    </comment>
    <comment ref="A1250" authorId="2" shapeId="0" xr:uid="{18DA6916-56CF-458D-92EA-DC2532C34085}">
      <text>
        <r>
          <rPr>
            <sz val="11"/>
            <color theme="1"/>
            <rFont val="Calibri"/>
            <family val="2"/>
            <scheme val="minor"/>
          </rPr>
          <t>Introduzca un codigo UNSPSC</t>
        </r>
      </text>
    </comment>
    <comment ref="B1250" authorId="2" shapeId="0" xr:uid="{D1B46077-0F17-4279-A65F-1543CAAE9831}">
      <text>
        <r>
          <rPr>
            <sz val="11"/>
            <color theme="1"/>
            <rFont val="Calibri"/>
            <family val="2"/>
            <scheme val="minor"/>
          </rPr>
          <t>Descripción calculada automáticamente a partir de código del artículo</t>
        </r>
      </text>
    </comment>
    <comment ref="C1250" authorId="2" shapeId="0" xr:uid="{4180093F-B73B-445B-9C97-8853AFFED1F7}">
      <text>
        <r>
          <rPr>
            <sz val="11"/>
            <color theme="1"/>
            <rFont val="Calibri"/>
            <family val="2"/>
            <scheme val="minor"/>
          </rPr>
          <t>Seleccione un valor de la lista</t>
        </r>
      </text>
    </comment>
    <comment ref="D1250" authorId="2" shapeId="0" xr:uid="{16A48E1B-F0CD-4F93-BB72-4DA4D1E3BFC8}">
      <text>
        <r>
          <rPr>
            <sz val="11"/>
            <color theme="1"/>
            <rFont val="Calibri"/>
            <family val="2"/>
            <scheme val="minor"/>
          </rPr>
          <t>Introduzca un número con dos decimales como máximo. Debe ser igual o mayor a la "Cantidad Real Consumida"</t>
        </r>
      </text>
    </comment>
    <comment ref="E1250" authorId="2" shapeId="0" xr:uid="{6EC91F0D-2D64-4105-9EC6-1D7E46FCDC55}">
      <text>
        <r>
          <rPr>
            <sz val="11"/>
            <color theme="1"/>
            <rFont val="Calibri"/>
            <family val="2"/>
            <scheme val="minor"/>
          </rPr>
          <t>Introduzca un número con dos decimales como máximo</t>
        </r>
      </text>
    </comment>
    <comment ref="F1250" authorId="2" shapeId="0" xr:uid="{DE7D7688-7CB7-4E4A-BB12-EA0775592740}">
      <text>
        <r>
          <rPr>
            <sz val="11"/>
            <color theme="1"/>
            <rFont val="Calibri"/>
            <family val="2"/>
            <scheme val="minor"/>
          </rPr>
          <t>Monto calculado automáticamente por el sistema</t>
        </r>
      </text>
    </comment>
    <comment ref="A1255" authorId="2" shapeId="0" xr:uid="{45F74CF8-D62B-4441-86F0-E05577D9CD96}">
      <text>
        <r>
          <rPr>
            <sz val="11"/>
            <color theme="1"/>
            <rFont val="Calibri"/>
            <family val="2"/>
            <scheme val="minor"/>
          </rPr>
          <t>Introducir un texto con el nombre o referencia de la contratación</t>
        </r>
      </text>
    </comment>
    <comment ref="B1255" authorId="2" shapeId="0" xr:uid="{3531DD8D-6294-4BD9-9CAC-4A5E53F4AF0D}">
      <text>
        <r>
          <rPr>
            <sz val="11"/>
            <color theme="1"/>
            <rFont val="Calibri"/>
            <family val="2"/>
            <scheme val="minor"/>
          </rPr>
          <t>Introduzca un texto con la finalidad de la contratación</t>
        </r>
      </text>
    </comment>
    <comment ref="C1255" authorId="2" shapeId="0" xr:uid="{E9B8AD2A-1151-4D9C-B5EE-6949F7A97C06}">
      <text>
        <r>
          <rPr>
            <sz val="11"/>
            <color theme="1"/>
            <rFont val="Calibri"/>
            <family val="2"/>
            <scheme val="minor"/>
          </rPr>
          <t>Seleccionar un valor del listado</t>
        </r>
      </text>
    </comment>
    <comment ref="D1255" authorId="2" shapeId="0" xr:uid="{B5754515-611D-4815-86C1-3644A72534B6}">
      <text>
        <r>
          <rPr>
            <sz val="11"/>
            <color theme="1"/>
            <rFont val="Calibri"/>
            <family val="2"/>
            <scheme val="minor"/>
          </rPr>
          <t>Seleccione el tipo de procedimiento</t>
        </r>
      </text>
    </comment>
    <comment ref="E1255" authorId="2" shapeId="0" xr:uid="{B75F9B84-7D53-4DED-AC8B-B3C067831A77}">
      <text>
        <r>
          <rPr>
            <sz val="11"/>
            <color theme="1"/>
            <rFont val="Calibri"/>
            <family val="2"/>
            <scheme val="minor"/>
          </rPr>
          <t>Seleccione un valor de la lista</t>
        </r>
      </text>
    </comment>
    <comment ref="F1255" authorId="2" shapeId="0" xr:uid="{C0F4103E-D48A-4BA5-AEA2-0BA5D6BBFB9D}">
      <text>
        <r>
          <rPr>
            <sz val="11"/>
            <color theme="1"/>
            <rFont val="Calibri"/>
            <family val="2"/>
            <scheme val="minor"/>
          </rPr>
          <t>Introduzca el código SNIP</t>
        </r>
      </text>
    </comment>
    <comment ref="C1256" authorId="2" shapeId="0" xr:uid="{6A994C7C-BB1E-460D-8BB1-BA5CECA2AB8C}">
      <text>
        <r>
          <rPr>
            <sz val="11"/>
            <color theme="1"/>
            <rFont val="Calibri"/>
            <family val="2"/>
            <scheme val="minor"/>
          </rPr>
          <t>Introduzca la fecha de inicio del proceso, en formato dd-mm-aaaa</t>
        </r>
      </text>
    </comment>
    <comment ref="F1256" authorId="2" shapeId="0" xr:uid="{421823CC-4939-4C2C-89A6-D8ABCF3D23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2" shapeId="0" xr:uid="{AE802497-AD08-493E-9D2A-F15D5335DEFB}">
      <text/>
    </comment>
    <comment ref="C1258" authorId="2" shapeId="0" xr:uid="{D70C5919-FAD7-496A-905A-79B633706A22}">
      <text>
        <r>
          <rPr>
            <sz val="11"/>
            <color theme="1"/>
            <rFont val="Calibri"/>
            <family val="2"/>
            <scheme val="minor"/>
          </rPr>
          <t>Introduzca la fecha prevista de adjudicación, en formato dd-mm-aaaa</t>
        </r>
      </text>
    </comment>
    <comment ref="F1258" authorId="2" shapeId="0" xr:uid="{7261B0EE-36F2-47F9-9159-7A827F0AB4F4}">
      <text/>
    </comment>
    <comment ref="F1259" authorId="2" shapeId="0" xr:uid="{87173712-139C-4AF9-9201-23CF1B3253AA}">
      <text/>
    </comment>
    <comment ref="A1261" authorId="2" shapeId="0" xr:uid="{7D275EDA-16A8-436A-8E73-1235DBC0F07E}">
      <text>
        <r>
          <rPr>
            <sz val="11"/>
            <color theme="1"/>
            <rFont val="Calibri"/>
            <family val="2"/>
            <scheme val="minor"/>
          </rPr>
          <t>Introduzca un codigo UNSPSC</t>
        </r>
      </text>
    </comment>
    <comment ref="B1261" authorId="2" shapeId="0" xr:uid="{798CF5B5-5130-4AAC-80E7-16446A746198}">
      <text>
        <r>
          <rPr>
            <sz val="11"/>
            <color theme="1"/>
            <rFont val="Calibri"/>
            <family val="2"/>
            <scheme val="minor"/>
          </rPr>
          <t>Descripción calculada automáticamente a partir de código del artículo</t>
        </r>
      </text>
    </comment>
    <comment ref="C1261" authorId="2" shapeId="0" xr:uid="{D8C0A23F-968D-4F2A-BCF2-A4F70AB3A281}">
      <text>
        <r>
          <rPr>
            <sz val="11"/>
            <color theme="1"/>
            <rFont val="Calibri"/>
            <family val="2"/>
            <scheme val="minor"/>
          </rPr>
          <t>Seleccione un valor de la lista</t>
        </r>
      </text>
    </comment>
    <comment ref="D1261" authorId="2" shapeId="0" xr:uid="{53069084-A8DA-44CC-9431-B96377BCFE57}">
      <text>
        <r>
          <rPr>
            <sz val="11"/>
            <color theme="1"/>
            <rFont val="Calibri"/>
            <family val="2"/>
            <scheme val="minor"/>
          </rPr>
          <t>Introduzca un número con dos decimales como máximo. Debe ser igual o mayor a la "Cantidad Real Consumida"</t>
        </r>
      </text>
    </comment>
    <comment ref="E1261" authorId="2" shapeId="0" xr:uid="{A03A55C7-3839-409F-AB0D-99025BF9DCFF}">
      <text>
        <r>
          <rPr>
            <sz val="11"/>
            <color theme="1"/>
            <rFont val="Calibri"/>
            <family val="2"/>
            <scheme val="minor"/>
          </rPr>
          <t>Introduzca un número con dos decimales como máximo</t>
        </r>
      </text>
    </comment>
    <comment ref="F1261" authorId="2" shapeId="0" xr:uid="{AFD3116D-C06F-4662-94ED-F246C96AF0D0}">
      <text>
        <r>
          <rPr>
            <sz val="11"/>
            <color theme="1"/>
            <rFont val="Calibri"/>
            <family val="2"/>
            <scheme val="minor"/>
          </rPr>
          <t>Monto calculado automáticamente por el sistema</t>
        </r>
      </text>
    </comment>
    <comment ref="A1271" authorId="2" shapeId="0" xr:uid="{D4E40555-6B7A-40F8-9F85-0D8BD6F6E839}">
      <text>
        <r>
          <rPr>
            <sz val="11"/>
            <color theme="1"/>
            <rFont val="Calibri"/>
            <family val="2"/>
            <scheme val="minor"/>
          </rPr>
          <t>Introducir un texto con el nombre o referencia de la contratación</t>
        </r>
      </text>
    </comment>
    <comment ref="B1271" authorId="2" shapeId="0" xr:uid="{BDBE45B9-2512-4FCD-A5CE-825F98336F9F}">
      <text>
        <r>
          <rPr>
            <sz val="11"/>
            <color theme="1"/>
            <rFont val="Calibri"/>
            <family val="2"/>
            <scheme val="minor"/>
          </rPr>
          <t>Introduzca un texto con la finalidad de la contratación</t>
        </r>
      </text>
    </comment>
    <comment ref="C1271" authorId="2" shapeId="0" xr:uid="{4AD73D8E-A9C1-4F31-BE8E-80ADB31AB27D}">
      <text>
        <r>
          <rPr>
            <sz val="11"/>
            <color theme="1"/>
            <rFont val="Calibri"/>
            <family val="2"/>
            <scheme val="minor"/>
          </rPr>
          <t>Seleccionar un valor del listado</t>
        </r>
      </text>
    </comment>
    <comment ref="D1271" authorId="2" shapeId="0" xr:uid="{E085CF17-C9C1-4DC7-B2CC-8FB43A8EB389}">
      <text>
        <r>
          <rPr>
            <sz val="11"/>
            <color theme="1"/>
            <rFont val="Calibri"/>
            <family val="2"/>
            <scheme val="minor"/>
          </rPr>
          <t>Seleccione el tipo de procedimiento</t>
        </r>
      </text>
    </comment>
    <comment ref="E1271" authorId="2" shapeId="0" xr:uid="{5DE2EBE7-03C5-4FEE-BD8D-D4026422ACD9}">
      <text>
        <r>
          <rPr>
            <sz val="11"/>
            <color theme="1"/>
            <rFont val="Calibri"/>
            <family val="2"/>
            <scheme val="minor"/>
          </rPr>
          <t>Seleccione un valor de la lista</t>
        </r>
      </text>
    </comment>
    <comment ref="F1271" authorId="2" shapeId="0" xr:uid="{901D9218-38DB-4450-B8AE-B501B8205B4C}">
      <text>
        <r>
          <rPr>
            <sz val="11"/>
            <color theme="1"/>
            <rFont val="Calibri"/>
            <family val="2"/>
            <scheme val="minor"/>
          </rPr>
          <t>Introduzca el código SNIP</t>
        </r>
      </text>
    </comment>
    <comment ref="C1272" authorId="2" shapeId="0" xr:uid="{40107EE3-9A06-4C5F-9846-78165E6A4A12}">
      <text>
        <r>
          <rPr>
            <sz val="11"/>
            <color theme="1"/>
            <rFont val="Calibri"/>
            <family val="2"/>
            <scheme val="minor"/>
          </rPr>
          <t>Introduzca la fecha de inicio del proceso, en formato dd-mm-aaaa</t>
        </r>
      </text>
    </comment>
    <comment ref="F1272" authorId="2" shapeId="0" xr:uid="{504D149B-2206-4444-9A23-223563DC61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2" shapeId="0" xr:uid="{1BE809D9-4415-483A-A3B1-BF78F08FC62C}">
      <text/>
    </comment>
    <comment ref="C1274" authorId="2" shapeId="0" xr:uid="{9015593E-CB66-4D5D-B563-DF3C30BB8CBE}">
      <text>
        <r>
          <rPr>
            <sz val="11"/>
            <color theme="1"/>
            <rFont val="Calibri"/>
            <family val="2"/>
            <scheme val="minor"/>
          </rPr>
          <t>Introduzca la fecha prevista de adjudicación, en formato dd-mm-aaaa</t>
        </r>
      </text>
    </comment>
    <comment ref="F1274" authorId="2" shapeId="0" xr:uid="{E5493982-3E86-4539-A262-6F35432336DF}">
      <text/>
    </comment>
    <comment ref="F1275" authorId="2" shapeId="0" xr:uid="{5352FDA3-5C92-4E8C-9EE3-6437CA442462}">
      <text/>
    </comment>
    <comment ref="A1277" authorId="2" shapeId="0" xr:uid="{DAFBB815-B9F2-423E-ADA5-6CEFDD631545}">
      <text>
        <r>
          <rPr>
            <sz val="11"/>
            <color theme="1"/>
            <rFont val="Calibri"/>
            <family val="2"/>
            <scheme val="minor"/>
          </rPr>
          <t>Introduzca un codigo UNSPSC</t>
        </r>
      </text>
    </comment>
    <comment ref="B1277" authorId="2" shapeId="0" xr:uid="{640B8A39-7CA2-4CBC-928A-3CC3B7826BB0}">
      <text>
        <r>
          <rPr>
            <sz val="11"/>
            <color theme="1"/>
            <rFont val="Calibri"/>
            <family val="2"/>
            <scheme val="minor"/>
          </rPr>
          <t>Descripción calculada automáticamente a partir de código del artículo</t>
        </r>
      </text>
    </comment>
    <comment ref="C1277" authorId="2" shapeId="0" xr:uid="{1369748A-93A0-4CC8-A5A8-CB344941C228}">
      <text>
        <r>
          <rPr>
            <sz val="11"/>
            <color theme="1"/>
            <rFont val="Calibri"/>
            <family val="2"/>
            <scheme val="minor"/>
          </rPr>
          <t>Seleccione un valor de la lista</t>
        </r>
      </text>
    </comment>
    <comment ref="D1277" authorId="2" shapeId="0" xr:uid="{EA09D1AD-49C9-4A3B-9150-9962BE171931}">
      <text>
        <r>
          <rPr>
            <sz val="11"/>
            <color theme="1"/>
            <rFont val="Calibri"/>
            <family val="2"/>
            <scheme val="minor"/>
          </rPr>
          <t>Introduzca un número con dos decimales como máximo. Debe ser igual o mayor a la "Cantidad Real Consumida"</t>
        </r>
      </text>
    </comment>
    <comment ref="E1277" authorId="2" shapeId="0" xr:uid="{D2772737-50EC-48B6-A089-947F5A4ED819}">
      <text>
        <r>
          <rPr>
            <sz val="11"/>
            <color theme="1"/>
            <rFont val="Calibri"/>
            <family val="2"/>
            <scheme val="minor"/>
          </rPr>
          <t>Introduzca un número con dos decimales como máximo</t>
        </r>
      </text>
    </comment>
    <comment ref="F1277" authorId="2" shapeId="0" xr:uid="{9173B2C2-AEBB-491B-BEE5-331013CD299C}">
      <text>
        <r>
          <rPr>
            <sz val="11"/>
            <color theme="1"/>
            <rFont val="Calibri"/>
            <family val="2"/>
            <scheme val="minor"/>
          </rPr>
          <t>Monto calculado automáticamente por el sistema</t>
        </r>
      </text>
    </comment>
    <comment ref="A1287" authorId="2" shapeId="0" xr:uid="{C2DA96E5-90EF-45EE-9174-55AC1EAF9B51}">
      <text>
        <r>
          <rPr>
            <sz val="11"/>
            <color theme="1"/>
            <rFont val="Calibri"/>
            <family val="2"/>
            <scheme val="minor"/>
          </rPr>
          <t>Introducir un texto con el nombre o referencia de la contratación</t>
        </r>
      </text>
    </comment>
    <comment ref="B1287" authorId="2" shapeId="0" xr:uid="{194E028C-B5A6-491E-8AD5-D0B200EDD64F}">
      <text>
        <r>
          <rPr>
            <sz val="11"/>
            <color theme="1"/>
            <rFont val="Calibri"/>
            <family val="2"/>
            <scheme val="minor"/>
          </rPr>
          <t>Introduzca un texto con la finalidad de la contratación</t>
        </r>
      </text>
    </comment>
    <comment ref="C1287" authorId="2" shapeId="0" xr:uid="{DD27430E-4929-43CF-8D43-A5C30960B0B1}">
      <text>
        <r>
          <rPr>
            <sz val="11"/>
            <color theme="1"/>
            <rFont val="Calibri"/>
            <family val="2"/>
            <scheme val="minor"/>
          </rPr>
          <t>Seleccionar un valor del listado</t>
        </r>
      </text>
    </comment>
    <comment ref="D1287" authorId="2" shapeId="0" xr:uid="{09D127DC-E67E-4F2A-8209-2E8026AB527C}">
      <text>
        <r>
          <rPr>
            <sz val="11"/>
            <color theme="1"/>
            <rFont val="Calibri"/>
            <family val="2"/>
            <scheme val="minor"/>
          </rPr>
          <t>Seleccione el tipo de procedimiento</t>
        </r>
      </text>
    </comment>
    <comment ref="E1287" authorId="2" shapeId="0" xr:uid="{F67AD87F-5A0A-427D-B35A-FF9BF3CD49C1}">
      <text>
        <r>
          <rPr>
            <sz val="11"/>
            <color theme="1"/>
            <rFont val="Calibri"/>
            <family val="2"/>
            <scheme val="minor"/>
          </rPr>
          <t>Seleccione un valor de la lista</t>
        </r>
      </text>
    </comment>
    <comment ref="F1287" authorId="2" shapeId="0" xr:uid="{DD4B5FC6-85AE-479E-B31C-7DFBA393CABC}">
      <text>
        <r>
          <rPr>
            <sz val="11"/>
            <color theme="1"/>
            <rFont val="Calibri"/>
            <family val="2"/>
            <scheme val="minor"/>
          </rPr>
          <t>Introduzca el código SNIP</t>
        </r>
      </text>
    </comment>
    <comment ref="C1288" authorId="2" shapeId="0" xr:uid="{39C486AA-347D-4A21-8273-39D7473BB9DF}">
      <text>
        <r>
          <rPr>
            <sz val="11"/>
            <color theme="1"/>
            <rFont val="Calibri"/>
            <family val="2"/>
            <scheme val="minor"/>
          </rPr>
          <t>Introduzca la fecha de inicio del proceso, en formato dd-mm-aaaa</t>
        </r>
      </text>
    </comment>
    <comment ref="F1288" authorId="2" shapeId="0" xr:uid="{0E33F68F-FF6B-41AF-AB86-5D8B29043E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2" shapeId="0" xr:uid="{0615C601-81EF-467C-AAF6-DFF85E448706}">
      <text/>
    </comment>
    <comment ref="C1290" authorId="2" shapeId="0" xr:uid="{C7F287CF-CFE2-4479-8083-39E3ACB1092E}">
      <text>
        <r>
          <rPr>
            <sz val="11"/>
            <color theme="1"/>
            <rFont val="Calibri"/>
            <family val="2"/>
            <scheme val="minor"/>
          </rPr>
          <t>Introduzca la fecha prevista de adjudicación, en formato dd-mm-aaaa</t>
        </r>
      </text>
    </comment>
    <comment ref="F1290" authorId="2" shapeId="0" xr:uid="{86017DC0-E6D1-47AD-98D4-C3069F873B70}">
      <text/>
    </comment>
    <comment ref="F1291" authorId="2" shapeId="0" xr:uid="{2C4CD4DB-3336-4E77-A43D-4E5540DDF915}">
      <text/>
    </comment>
    <comment ref="A1293" authorId="2" shapeId="0" xr:uid="{C2DB7F90-1579-4469-951B-6410CDE005CC}">
      <text>
        <r>
          <rPr>
            <sz val="11"/>
            <color theme="1"/>
            <rFont val="Calibri"/>
            <family val="2"/>
            <scheme val="minor"/>
          </rPr>
          <t>Introduzca un codigo UNSPSC</t>
        </r>
      </text>
    </comment>
    <comment ref="B1293" authorId="2" shapeId="0" xr:uid="{7FDD9BE3-FE7A-4F70-A682-2FF78A7DF7C4}">
      <text>
        <r>
          <rPr>
            <sz val="11"/>
            <color theme="1"/>
            <rFont val="Calibri"/>
            <family val="2"/>
            <scheme val="minor"/>
          </rPr>
          <t>Descripción calculada automáticamente a partir de código del artículo</t>
        </r>
      </text>
    </comment>
    <comment ref="C1293" authorId="2" shapeId="0" xr:uid="{13085AE9-3979-4652-B4A4-1AB70D66AA5B}">
      <text>
        <r>
          <rPr>
            <sz val="11"/>
            <color theme="1"/>
            <rFont val="Calibri"/>
            <family val="2"/>
            <scheme val="minor"/>
          </rPr>
          <t>Seleccione un valor de la lista</t>
        </r>
      </text>
    </comment>
    <comment ref="D1293" authorId="2" shapeId="0" xr:uid="{3DE57057-CAFC-409F-9848-0EE2E6075C72}">
      <text>
        <r>
          <rPr>
            <sz val="11"/>
            <color theme="1"/>
            <rFont val="Calibri"/>
            <family val="2"/>
            <scheme val="minor"/>
          </rPr>
          <t>Introduzca un número con dos decimales como máximo. Debe ser igual o mayor a la "Cantidad Real Consumida"</t>
        </r>
      </text>
    </comment>
    <comment ref="E1293" authorId="2" shapeId="0" xr:uid="{A1BE382F-53A8-4BE4-9498-9883CF284F88}">
      <text>
        <r>
          <rPr>
            <sz val="11"/>
            <color theme="1"/>
            <rFont val="Calibri"/>
            <family val="2"/>
            <scheme val="minor"/>
          </rPr>
          <t>Introduzca un número con dos decimales como máximo</t>
        </r>
      </text>
    </comment>
    <comment ref="F1293" authorId="2" shapeId="0" xr:uid="{7288764C-14CA-4920-9030-FCEE89536015}">
      <text>
        <r>
          <rPr>
            <sz val="11"/>
            <color theme="1"/>
            <rFont val="Calibri"/>
            <family val="2"/>
            <scheme val="minor"/>
          </rPr>
          <t>Monto calculado automáticamente por el sistema</t>
        </r>
      </text>
    </comment>
    <comment ref="A1298" authorId="2" shapeId="0" xr:uid="{86A6197B-F922-481A-B2D5-60BD30DB9912}">
      <text>
        <r>
          <rPr>
            <sz val="11"/>
            <color theme="1"/>
            <rFont val="Calibri"/>
            <family val="2"/>
            <scheme val="minor"/>
          </rPr>
          <t>Introducir un texto con el nombre o referencia de la contratación</t>
        </r>
      </text>
    </comment>
    <comment ref="B1298" authorId="2" shapeId="0" xr:uid="{D536ABA7-A2BD-4820-9F40-F92B15B1D51A}">
      <text>
        <r>
          <rPr>
            <sz val="11"/>
            <color theme="1"/>
            <rFont val="Calibri"/>
            <family val="2"/>
            <scheme val="minor"/>
          </rPr>
          <t>Introduzca un texto con la finalidad de la contratación</t>
        </r>
      </text>
    </comment>
    <comment ref="C1298" authorId="2" shapeId="0" xr:uid="{3B27E2FD-88C3-4000-9D29-51F3526D9DC1}">
      <text>
        <r>
          <rPr>
            <sz val="11"/>
            <color theme="1"/>
            <rFont val="Calibri"/>
            <family val="2"/>
            <scheme val="minor"/>
          </rPr>
          <t>Seleccionar un valor del listado</t>
        </r>
      </text>
    </comment>
    <comment ref="D1298" authorId="2" shapeId="0" xr:uid="{C3C2E756-C42A-4D5C-A68A-827E6576DFB9}">
      <text>
        <r>
          <rPr>
            <sz val="11"/>
            <color theme="1"/>
            <rFont val="Calibri"/>
            <family val="2"/>
            <scheme val="minor"/>
          </rPr>
          <t>Seleccione el tipo de procedimiento</t>
        </r>
      </text>
    </comment>
    <comment ref="E1298" authorId="2" shapeId="0" xr:uid="{29E7041A-D210-49FA-BB36-528B92A74811}">
      <text>
        <r>
          <rPr>
            <sz val="11"/>
            <color theme="1"/>
            <rFont val="Calibri"/>
            <family val="2"/>
            <scheme val="minor"/>
          </rPr>
          <t>Seleccione un valor de la lista</t>
        </r>
      </text>
    </comment>
    <comment ref="F1298" authorId="2" shapeId="0" xr:uid="{B50E1323-73D3-4144-AD46-B590235BD5B1}">
      <text>
        <r>
          <rPr>
            <sz val="11"/>
            <color theme="1"/>
            <rFont val="Calibri"/>
            <family val="2"/>
            <scheme val="minor"/>
          </rPr>
          <t>Introduzca el código SNIP</t>
        </r>
      </text>
    </comment>
    <comment ref="C1299" authorId="2" shapeId="0" xr:uid="{5D7D0C96-55AD-49EA-8B34-08A92837A158}">
      <text>
        <r>
          <rPr>
            <sz val="11"/>
            <color theme="1"/>
            <rFont val="Calibri"/>
            <family val="2"/>
            <scheme val="minor"/>
          </rPr>
          <t>Introduzca la fecha de inicio del proceso, en formato dd-mm-aaaa</t>
        </r>
      </text>
    </comment>
    <comment ref="F1299" authorId="2" shapeId="0" xr:uid="{798B3843-802A-4B73-A5CF-1DABD4938A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0" authorId="2" shapeId="0" xr:uid="{7EC73ABF-82C8-4B35-9D10-68542CB74DBE}">
      <text/>
    </comment>
    <comment ref="C1301" authorId="2" shapeId="0" xr:uid="{75E099F0-D9C3-4FD8-924E-CED807BE0721}">
      <text>
        <r>
          <rPr>
            <sz val="11"/>
            <color theme="1"/>
            <rFont val="Calibri"/>
            <family val="2"/>
            <scheme val="minor"/>
          </rPr>
          <t>Introduzca la fecha prevista de adjudicación, en formato dd-mm-aaaa</t>
        </r>
      </text>
    </comment>
    <comment ref="F1301" authorId="2" shapeId="0" xr:uid="{85AF306B-68F3-44C6-BD31-33D9395D4B37}">
      <text/>
    </comment>
    <comment ref="F1302" authorId="2" shapeId="0" xr:uid="{8C69F97C-AF83-41D6-BE40-182404FF06E7}">
      <text/>
    </comment>
    <comment ref="A1304" authorId="2" shapeId="0" xr:uid="{7A2939F8-BAF0-4BF6-983A-A50E0933B688}">
      <text>
        <r>
          <rPr>
            <sz val="11"/>
            <color theme="1"/>
            <rFont val="Calibri"/>
            <family val="2"/>
            <scheme val="minor"/>
          </rPr>
          <t>Introduzca un codigo UNSPSC</t>
        </r>
      </text>
    </comment>
    <comment ref="B1304" authorId="2" shapeId="0" xr:uid="{4D3BF04F-00C3-4F82-A00A-6EC17D2FA195}">
      <text>
        <r>
          <rPr>
            <sz val="11"/>
            <color theme="1"/>
            <rFont val="Calibri"/>
            <family val="2"/>
            <scheme val="minor"/>
          </rPr>
          <t>Descripción calculada automáticamente a partir de código del artículo</t>
        </r>
      </text>
    </comment>
    <comment ref="C1304" authorId="2" shapeId="0" xr:uid="{E737D5CA-65E3-40A8-B484-F295E79822A2}">
      <text>
        <r>
          <rPr>
            <sz val="11"/>
            <color theme="1"/>
            <rFont val="Calibri"/>
            <family val="2"/>
            <scheme val="minor"/>
          </rPr>
          <t>Seleccione un valor de la lista</t>
        </r>
      </text>
    </comment>
    <comment ref="D1304" authorId="2" shapeId="0" xr:uid="{09CBA8A1-D3F9-427D-87A3-82E48E43F28B}">
      <text>
        <r>
          <rPr>
            <sz val="11"/>
            <color theme="1"/>
            <rFont val="Calibri"/>
            <family val="2"/>
            <scheme val="minor"/>
          </rPr>
          <t>Introduzca un número con dos decimales como máximo. Debe ser igual o mayor a la "Cantidad Real Consumida"</t>
        </r>
      </text>
    </comment>
    <comment ref="E1304" authorId="2" shapeId="0" xr:uid="{9F2F4265-5E99-452F-AC35-AC085487931B}">
      <text>
        <r>
          <rPr>
            <sz val="11"/>
            <color theme="1"/>
            <rFont val="Calibri"/>
            <family val="2"/>
            <scheme val="minor"/>
          </rPr>
          <t>Introduzca un número con dos decimales como máximo</t>
        </r>
      </text>
    </comment>
    <comment ref="F1304" authorId="2" shapeId="0" xr:uid="{DF97B688-676C-4E7F-92D9-0C81D3DBA00C}">
      <text>
        <r>
          <rPr>
            <sz val="11"/>
            <color theme="1"/>
            <rFont val="Calibri"/>
            <family val="2"/>
            <scheme val="minor"/>
          </rPr>
          <t>Monto calculado automáticamente por el sistema</t>
        </r>
      </text>
    </comment>
    <comment ref="A1309" authorId="2" shapeId="0" xr:uid="{1AF0E4A5-F94E-4695-A311-9A7801AA8C00}">
      <text>
        <r>
          <rPr>
            <sz val="11"/>
            <color theme="1"/>
            <rFont val="Calibri"/>
            <family val="2"/>
            <scheme val="minor"/>
          </rPr>
          <t>Introducir un texto con el nombre o referencia de la contratación</t>
        </r>
      </text>
    </comment>
    <comment ref="B1309" authorId="2" shapeId="0" xr:uid="{8E85A857-C626-444B-B90B-6C79F931997B}">
      <text>
        <r>
          <rPr>
            <sz val="11"/>
            <color theme="1"/>
            <rFont val="Calibri"/>
            <family val="2"/>
            <scheme val="minor"/>
          </rPr>
          <t>Introduzca un texto con la finalidad de la contratación</t>
        </r>
      </text>
    </comment>
    <comment ref="C1309" authorId="2" shapeId="0" xr:uid="{0F580D29-3462-4442-873A-F5EDAF075159}">
      <text>
        <r>
          <rPr>
            <sz val="11"/>
            <color theme="1"/>
            <rFont val="Calibri"/>
            <family val="2"/>
            <scheme val="minor"/>
          </rPr>
          <t>Seleccionar un valor del listado</t>
        </r>
      </text>
    </comment>
    <comment ref="D1309" authorId="2" shapeId="0" xr:uid="{D64F13AB-CF19-455F-BC5B-1228BBFCDF2A}">
      <text>
        <r>
          <rPr>
            <sz val="11"/>
            <color theme="1"/>
            <rFont val="Calibri"/>
            <family val="2"/>
            <scheme val="minor"/>
          </rPr>
          <t>Seleccione el tipo de procedimiento</t>
        </r>
      </text>
    </comment>
    <comment ref="E1309" authorId="2" shapeId="0" xr:uid="{42ED5A44-7018-49A4-A239-4795B48714AD}">
      <text>
        <r>
          <rPr>
            <sz val="11"/>
            <color theme="1"/>
            <rFont val="Calibri"/>
            <family val="2"/>
            <scheme val="minor"/>
          </rPr>
          <t>Seleccione un valor de la lista</t>
        </r>
      </text>
    </comment>
    <comment ref="F1309" authorId="2" shapeId="0" xr:uid="{C6828A8D-BBF1-4047-9DAA-3453A80711E9}">
      <text>
        <r>
          <rPr>
            <sz val="11"/>
            <color theme="1"/>
            <rFont val="Calibri"/>
            <family val="2"/>
            <scheme val="minor"/>
          </rPr>
          <t>Introduzca el código SNIP</t>
        </r>
      </text>
    </comment>
    <comment ref="C1310" authorId="2" shapeId="0" xr:uid="{EC170934-95BA-4480-A5F8-F3F116416850}">
      <text>
        <r>
          <rPr>
            <sz val="11"/>
            <color theme="1"/>
            <rFont val="Calibri"/>
            <family val="2"/>
            <scheme val="minor"/>
          </rPr>
          <t>Introduzca la fecha de inicio del proceso, en formato dd-mm-aaaa</t>
        </r>
      </text>
    </comment>
    <comment ref="F1310" authorId="2" shapeId="0" xr:uid="{6726DB35-00BB-47D4-81A8-1948B5A7B4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2" shapeId="0" xr:uid="{BFF56825-030E-42D6-A0C8-144BAFAC6E95}">
      <text/>
    </comment>
    <comment ref="C1312" authorId="2" shapeId="0" xr:uid="{8D043CFF-2CC2-4C00-A3C7-2B2B277813E1}">
      <text>
        <r>
          <rPr>
            <sz val="11"/>
            <color theme="1"/>
            <rFont val="Calibri"/>
            <family val="2"/>
            <scheme val="minor"/>
          </rPr>
          <t>Introduzca la fecha prevista de adjudicación, en formato dd-mm-aaaa</t>
        </r>
      </text>
    </comment>
    <comment ref="F1312" authorId="2" shapeId="0" xr:uid="{F23B0CEB-2312-4798-954D-38249232C09A}">
      <text/>
    </comment>
    <comment ref="F1313" authorId="2" shapeId="0" xr:uid="{BF6EED88-2D30-4994-ABD2-160D3F9A1605}">
      <text/>
    </comment>
    <comment ref="A1315" authorId="2" shapeId="0" xr:uid="{A4D3824D-7B31-4936-BC48-CFC00B905F3F}">
      <text>
        <r>
          <rPr>
            <sz val="11"/>
            <color theme="1"/>
            <rFont val="Calibri"/>
            <family val="2"/>
            <scheme val="minor"/>
          </rPr>
          <t>Introduzca un codigo UNSPSC</t>
        </r>
      </text>
    </comment>
    <comment ref="B1315" authorId="2" shapeId="0" xr:uid="{5892522E-09E9-48E0-9190-355165239C06}">
      <text>
        <r>
          <rPr>
            <sz val="11"/>
            <color theme="1"/>
            <rFont val="Calibri"/>
            <family val="2"/>
            <scheme val="minor"/>
          </rPr>
          <t>Descripción calculada automáticamente a partir de código del artículo</t>
        </r>
      </text>
    </comment>
    <comment ref="C1315" authorId="2" shapeId="0" xr:uid="{41729DFE-5426-49F5-BD35-7746DA2FFC03}">
      <text>
        <r>
          <rPr>
            <sz val="11"/>
            <color theme="1"/>
            <rFont val="Calibri"/>
            <family val="2"/>
            <scheme val="minor"/>
          </rPr>
          <t>Seleccione un valor de la lista</t>
        </r>
      </text>
    </comment>
    <comment ref="D1315" authorId="2" shapeId="0" xr:uid="{AB67318F-37F4-4319-9DF9-82A0DF673096}">
      <text>
        <r>
          <rPr>
            <sz val="11"/>
            <color theme="1"/>
            <rFont val="Calibri"/>
            <family val="2"/>
            <scheme val="minor"/>
          </rPr>
          <t>Introduzca un número con dos decimales como máximo. Debe ser igual o mayor a la "Cantidad Real Consumida"</t>
        </r>
      </text>
    </comment>
    <comment ref="E1315" authorId="2" shapeId="0" xr:uid="{0C922241-53E5-4937-A1D9-1F000FCD9752}">
      <text>
        <r>
          <rPr>
            <sz val="11"/>
            <color theme="1"/>
            <rFont val="Calibri"/>
            <family val="2"/>
            <scheme val="minor"/>
          </rPr>
          <t>Introduzca un número con dos decimales como máximo</t>
        </r>
      </text>
    </comment>
    <comment ref="F1315" authorId="2" shapeId="0" xr:uid="{896E5D74-61D8-4407-986B-3E9EF2408953}">
      <text>
        <r>
          <rPr>
            <sz val="11"/>
            <color theme="1"/>
            <rFont val="Calibri"/>
            <family val="2"/>
            <scheme val="minor"/>
          </rPr>
          <t>Monto calculado automáticamente por el sistema</t>
        </r>
      </text>
    </comment>
    <comment ref="A1321" authorId="2" shapeId="0" xr:uid="{F29996E9-1D47-4F3B-9070-CE424443E139}">
      <text>
        <r>
          <rPr>
            <sz val="11"/>
            <color theme="1"/>
            <rFont val="Calibri"/>
            <family val="2"/>
            <scheme val="minor"/>
          </rPr>
          <t>Introducir un texto con el nombre o referencia de la contratación</t>
        </r>
      </text>
    </comment>
    <comment ref="B1321" authorId="2" shapeId="0" xr:uid="{BC0DEFC5-EEC3-482E-B13D-4E6FD952D172}">
      <text>
        <r>
          <rPr>
            <sz val="11"/>
            <color theme="1"/>
            <rFont val="Calibri"/>
            <family val="2"/>
            <scheme val="minor"/>
          </rPr>
          <t>Introduzca un texto con la finalidad de la contratación</t>
        </r>
      </text>
    </comment>
    <comment ref="C1321" authorId="2" shapeId="0" xr:uid="{9D533982-9A8B-47E2-A416-709EF20EFEAF}">
      <text>
        <r>
          <rPr>
            <sz val="11"/>
            <color theme="1"/>
            <rFont val="Calibri"/>
            <family val="2"/>
            <scheme val="minor"/>
          </rPr>
          <t>Seleccionar un valor del listado</t>
        </r>
      </text>
    </comment>
    <comment ref="D1321" authorId="2" shapeId="0" xr:uid="{C6814F3A-6AE2-4624-93BD-02B5E1D10812}">
      <text>
        <r>
          <rPr>
            <sz val="11"/>
            <color theme="1"/>
            <rFont val="Calibri"/>
            <family val="2"/>
            <scheme val="minor"/>
          </rPr>
          <t>Seleccione el tipo de procedimiento</t>
        </r>
      </text>
    </comment>
    <comment ref="E1321" authorId="2" shapeId="0" xr:uid="{32187C80-E299-41C4-B090-060880325087}">
      <text>
        <r>
          <rPr>
            <sz val="11"/>
            <color theme="1"/>
            <rFont val="Calibri"/>
            <family val="2"/>
            <scheme val="minor"/>
          </rPr>
          <t>Seleccione un valor de la lista</t>
        </r>
      </text>
    </comment>
    <comment ref="F1321" authorId="2" shapeId="0" xr:uid="{E4245B39-6618-477E-97EB-7B771E1B2E53}">
      <text>
        <r>
          <rPr>
            <sz val="11"/>
            <color theme="1"/>
            <rFont val="Calibri"/>
            <family val="2"/>
            <scheme val="minor"/>
          </rPr>
          <t>Introduzca el código SNIP</t>
        </r>
      </text>
    </comment>
    <comment ref="C1322" authorId="2" shapeId="0" xr:uid="{2E01DAF5-A12D-46CE-AAB2-108F64EFCEFB}">
      <text>
        <r>
          <rPr>
            <sz val="11"/>
            <color theme="1"/>
            <rFont val="Calibri"/>
            <family val="2"/>
            <scheme val="minor"/>
          </rPr>
          <t>Introduzca la fecha de inicio del proceso, en formato dd-mm-aaaa</t>
        </r>
      </text>
    </comment>
    <comment ref="F1322" authorId="2" shapeId="0" xr:uid="{61864D27-9756-45AB-A61F-771747D8F7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2" shapeId="0" xr:uid="{3FE52175-38EA-4E42-8FD6-BE6E62F19CF1}">
      <text/>
    </comment>
    <comment ref="C1324" authorId="2" shapeId="0" xr:uid="{1BFF7D2D-A6B1-45D0-A590-B3CD3A2B97AF}">
      <text>
        <r>
          <rPr>
            <sz val="11"/>
            <color theme="1"/>
            <rFont val="Calibri"/>
            <family val="2"/>
            <scheme val="minor"/>
          </rPr>
          <t>Introduzca la fecha prevista de adjudicación, en formato dd-mm-aaaa</t>
        </r>
      </text>
    </comment>
    <comment ref="F1324" authorId="2" shapeId="0" xr:uid="{A2747F86-123E-4D59-952B-9CDCAD22365D}">
      <text/>
    </comment>
    <comment ref="F1325" authorId="2" shapeId="0" xr:uid="{3DCC4E7D-5E71-41F2-AAB2-77F9D5644C60}">
      <text/>
    </comment>
    <comment ref="A1327" authorId="2" shapeId="0" xr:uid="{7176EB5A-5762-4779-8C4A-CAECCF0B4DF0}">
      <text>
        <r>
          <rPr>
            <sz val="11"/>
            <color theme="1"/>
            <rFont val="Calibri"/>
            <family val="2"/>
            <scheme val="minor"/>
          </rPr>
          <t>Introduzca un codigo UNSPSC</t>
        </r>
      </text>
    </comment>
    <comment ref="B1327" authorId="2" shapeId="0" xr:uid="{AA1679FF-274B-4862-944E-D2A69A32EE85}">
      <text>
        <r>
          <rPr>
            <sz val="11"/>
            <color theme="1"/>
            <rFont val="Calibri"/>
            <family val="2"/>
            <scheme val="minor"/>
          </rPr>
          <t>Descripción calculada automáticamente a partir de código del artículo</t>
        </r>
      </text>
    </comment>
    <comment ref="C1327" authorId="2" shapeId="0" xr:uid="{0C40BCB8-EFA6-4CC6-A660-159EE859E2A0}">
      <text>
        <r>
          <rPr>
            <sz val="11"/>
            <color theme="1"/>
            <rFont val="Calibri"/>
            <family val="2"/>
            <scheme val="minor"/>
          </rPr>
          <t>Seleccione un valor de la lista</t>
        </r>
      </text>
    </comment>
    <comment ref="D1327" authorId="2" shapeId="0" xr:uid="{66D7B0DF-0FF0-49BC-8D2B-BC129B575A25}">
      <text>
        <r>
          <rPr>
            <sz val="11"/>
            <color theme="1"/>
            <rFont val="Calibri"/>
            <family val="2"/>
            <scheme val="minor"/>
          </rPr>
          <t>Introduzca un número con dos decimales como máximo. Debe ser igual o mayor a la "Cantidad Real Consumida"</t>
        </r>
      </text>
    </comment>
    <comment ref="E1327" authorId="2" shapeId="0" xr:uid="{142A131C-07BD-4EAE-8282-359460FECE11}">
      <text>
        <r>
          <rPr>
            <sz val="11"/>
            <color theme="1"/>
            <rFont val="Calibri"/>
            <family val="2"/>
            <scheme val="minor"/>
          </rPr>
          <t>Introduzca un número con dos decimales como máximo</t>
        </r>
      </text>
    </comment>
    <comment ref="F1327" authorId="2" shapeId="0" xr:uid="{EE0054D5-6B37-42BE-94CE-36B5AE910F20}">
      <text>
        <r>
          <rPr>
            <sz val="11"/>
            <color theme="1"/>
            <rFont val="Calibri"/>
            <family val="2"/>
            <scheme val="minor"/>
          </rPr>
          <t>Monto calculado automáticamente por el sistema</t>
        </r>
      </text>
    </comment>
    <comment ref="A1335" authorId="2" shapeId="0" xr:uid="{8E56E7F3-B8F2-44DE-B685-C6357F13718E}">
      <text>
        <r>
          <rPr>
            <sz val="11"/>
            <color theme="1"/>
            <rFont val="Calibri"/>
            <family val="2"/>
            <scheme val="minor"/>
          </rPr>
          <t>Introducir un texto con el nombre o referencia de la contratación</t>
        </r>
      </text>
    </comment>
    <comment ref="B1335" authorId="2" shapeId="0" xr:uid="{3B78B596-D690-44F2-8EB8-247521EC6BB0}">
      <text>
        <r>
          <rPr>
            <sz val="11"/>
            <color theme="1"/>
            <rFont val="Calibri"/>
            <family val="2"/>
            <scheme val="minor"/>
          </rPr>
          <t>Introduzca un texto con la finalidad de la contratación</t>
        </r>
      </text>
    </comment>
    <comment ref="C1335" authorId="2" shapeId="0" xr:uid="{221A6CC9-9767-46B7-A3AD-C33A31440B2E}">
      <text>
        <r>
          <rPr>
            <sz val="11"/>
            <color theme="1"/>
            <rFont val="Calibri"/>
            <family val="2"/>
            <scheme val="minor"/>
          </rPr>
          <t>Seleccionar un valor del listado</t>
        </r>
      </text>
    </comment>
    <comment ref="D1335" authorId="2" shapeId="0" xr:uid="{7262FDC0-00CF-4759-9FE0-7BF77C854A22}">
      <text>
        <r>
          <rPr>
            <sz val="11"/>
            <color theme="1"/>
            <rFont val="Calibri"/>
            <family val="2"/>
            <scheme val="minor"/>
          </rPr>
          <t>Seleccione el tipo de procedimiento</t>
        </r>
      </text>
    </comment>
    <comment ref="E1335" authorId="2" shapeId="0" xr:uid="{7589C3AE-A539-477A-BAC2-8B7B87FDD5B7}">
      <text>
        <r>
          <rPr>
            <sz val="11"/>
            <color theme="1"/>
            <rFont val="Calibri"/>
            <family val="2"/>
            <scheme val="minor"/>
          </rPr>
          <t>Seleccione un valor de la lista</t>
        </r>
      </text>
    </comment>
    <comment ref="F1335" authorId="2" shapeId="0" xr:uid="{3FFF68FD-F34F-42E1-9191-F33F41A38C38}">
      <text>
        <r>
          <rPr>
            <sz val="11"/>
            <color theme="1"/>
            <rFont val="Calibri"/>
            <family val="2"/>
            <scheme val="minor"/>
          </rPr>
          <t>Introduzca el código SNIP</t>
        </r>
      </text>
    </comment>
    <comment ref="C1336" authorId="2" shapeId="0" xr:uid="{B85A8D95-7E02-4260-9692-53AFABBA6F13}">
      <text>
        <r>
          <rPr>
            <sz val="11"/>
            <color theme="1"/>
            <rFont val="Calibri"/>
            <family val="2"/>
            <scheme val="minor"/>
          </rPr>
          <t>Introduzca la fecha de inicio del proceso, en formato dd-mm-aaaa</t>
        </r>
      </text>
    </comment>
    <comment ref="F1336" authorId="2" shapeId="0" xr:uid="{96ED38F1-011E-4393-9396-BE947F65F7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7" authorId="2" shapeId="0" xr:uid="{52FECFCB-35F8-47E3-83A9-FC20D0EA22E9}">
      <text/>
    </comment>
    <comment ref="C1338" authorId="2" shapeId="0" xr:uid="{336DE366-AD5F-4CDD-A610-DC0EFD47D3BF}">
      <text>
        <r>
          <rPr>
            <sz val="11"/>
            <color theme="1"/>
            <rFont val="Calibri"/>
            <family val="2"/>
            <scheme val="minor"/>
          </rPr>
          <t>Introduzca la fecha prevista de adjudicación, en formato dd-mm-aaaa</t>
        </r>
      </text>
    </comment>
    <comment ref="F1338" authorId="2" shapeId="0" xr:uid="{BEDC995E-DEA9-4D4E-BC5E-2407FD44612D}">
      <text/>
    </comment>
    <comment ref="F1339" authorId="2" shapeId="0" xr:uid="{E1350F0A-44DC-4AD5-9CE7-95235DCC342C}">
      <text/>
    </comment>
    <comment ref="A1341" authorId="2" shapeId="0" xr:uid="{B999EC1E-1051-4E83-A452-8919CBF093E5}">
      <text>
        <r>
          <rPr>
            <sz val="11"/>
            <color theme="1"/>
            <rFont val="Calibri"/>
            <family val="2"/>
            <scheme val="minor"/>
          </rPr>
          <t>Introduzca un codigo UNSPSC</t>
        </r>
      </text>
    </comment>
    <comment ref="B1341" authorId="2" shapeId="0" xr:uid="{8B7186E8-5BE5-425A-BCF8-AAD10A778244}">
      <text>
        <r>
          <rPr>
            <sz val="11"/>
            <color theme="1"/>
            <rFont val="Calibri"/>
            <family val="2"/>
            <scheme val="minor"/>
          </rPr>
          <t>Descripción calculada automáticamente a partir de código del artículo</t>
        </r>
      </text>
    </comment>
    <comment ref="C1341" authorId="2" shapeId="0" xr:uid="{A8A0AD97-9331-4B8D-8DFA-FB2EA9E024FB}">
      <text>
        <r>
          <rPr>
            <sz val="11"/>
            <color theme="1"/>
            <rFont val="Calibri"/>
            <family val="2"/>
            <scheme val="minor"/>
          </rPr>
          <t>Seleccione un valor de la lista</t>
        </r>
      </text>
    </comment>
    <comment ref="D1341" authorId="2" shapeId="0" xr:uid="{685FC8EA-7A4B-413A-B402-F861FB3B2C5C}">
      <text>
        <r>
          <rPr>
            <sz val="11"/>
            <color theme="1"/>
            <rFont val="Calibri"/>
            <family val="2"/>
            <scheme val="minor"/>
          </rPr>
          <t>Introduzca un número con dos decimales como máximo. Debe ser igual o mayor a la "Cantidad Real Consumida"</t>
        </r>
      </text>
    </comment>
    <comment ref="E1341" authorId="2" shapeId="0" xr:uid="{C4A5E4F7-613F-4E2F-98A3-2D00845031AA}">
      <text>
        <r>
          <rPr>
            <sz val="11"/>
            <color theme="1"/>
            <rFont val="Calibri"/>
            <family val="2"/>
            <scheme val="minor"/>
          </rPr>
          <t>Introduzca un número con dos decimales como máximo</t>
        </r>
      </text>
    </comment>
    <comment ref="F1341" authorId="2" shapeId="0" xr:uid="{18DDE878-6A3A-4714-A188-DCF925492877}">
      <text>
        <r>
          <rPr>
            <sz val="11"/>
            <color theme="1"/>
            <rFont val="Calibri"/>
            <family val="2"/>
            <scheme val="minor"/>
          </rPr>
          <t>Monto calculado automáticamente por el sistema</t>
        </r>
      </text>
    </comment>
    <comment ref="A1356" authorId="2" shapeId="0" xr:uid="{E62103F8-1D6B-48F9-BD4D-98E2F6808511}">
      <text>
        <r>
          <rPr>
            <sz val="11"/>
            <color theme="1"/>
            <rFont val="Calibri"/>
            <family val="2"/>
            <scheme val="minor"/>
          </rPr>
          <t>Introducir un texto con el nombre o referencia de la contratación</t>
        </r>
      </text>
    </comment>
    <comment ref="B1356" authorId="2" shapeId="0" xr:uid="{065F3D33-C920-4F4B-92BB-39DBEDF872BA}">
      <text>
        <r>
          <rPr>
            <sz val="11"/>
            <color theme="1"/>
            <rFont val="Calibri"/>
            <family val="2"/>
            <scheme val="minor"/>
          </rPr>
          <t>Introduzca un texto con la finalidad de la contratación</t>
        </r>
      </text>
    </comment>
    <comment ref="C1356" authorId="2" shapeId="0" xr:uid="{F9DCE8EC-9102-4A1E-85DF-9D494D1F0C89}">
      <text>
        <r>
          <rPr>
            <sz val="11"/>
            <color theme="1"/>
            <rFont val="Calibri"/>
            <family val="2"/>
            <scheme val="minor"/>
          </rPr>
          <t>Seleccionar un valor del listado</t>
        </r>
      </text>
    </comment>
    <comment ref="D1356" authorId="2" shapeId="0" xr:uid="{2753A395-6D4E-4831-BA84-5B334644D210}">
      <text>
        <r>
          <rPr>
            <sz val="11"/>
            <color theme="1"/>
            <rFont val="Calibri"/>
            <family val="2"/>
            <scheme val="minor"/>
          </rPr>
          <t>Seleccione el tipo de procedimiento</t>
        </r>
      </text>
    </comment>
    <comment ref="E1356" authorId="2" shapeId="0" xr:uid="{32B6C257-DC05-4AB5-9871-759E96E00895}">
      <text>
        <r>
          <rPr>
            <sz val="11"/>
            <color theme="1"/>
            <rFont val="Calibri"/>
            <family val="2"/>
            <scheme val="minor"/>
          </rPr>
          <t>Seleccione un valor de la lista</t>
        </r>
      </text>
    </comment>
    <comment ref="F1356" authorId="2" shapeId="0" xr:uid="{7B8BFF7F-3364-414B-8913-2E32582BD421}">
      <text>
        <r>
          <rPr>
            <sz val="11"/>
            <color theme="1"/>
            <rFont val="Calibri"/>
            <family val="2"/>
            <scheme val="minor"/>
          </rPr>
          <t>Introduzca el código SNIP</t>
        </r>
      </text>
    </comment>
    <comment ref="C1357" authorId="2" shapeId="0" xr:uid="{4E5CC145-1594-4ED3-BC8D-60FA0BA08F68}">
      <text>
        <r>
          <rPr>
            <sz val="11"/>
            <color theme="1"/>
            <rFont val="Calibri"/>
            <family val="2"/>
            <scheme val="minor"/>
          </rPr>
          <t>Introduzca la fecha de inicio del proceso, en formato dd-mm-aaaa</t>
        </r>
      </text>
    </comment>
    <comment ref="F1357" authorId="2" shapeId="0" xr:uid="{0791FBFB-475D-4895-9261-84E092A580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2" shapeId="0" xr:uid="{C9B01627-E7E6-4CCC-9A07-A8B8910528F3}">
      <text/>
    </comment>
    <comment ref="C1359" authorId="2" shapeId="0" xr:uid="{7C093D82-188C-4130-A342-1C955BBD213D}">
      <text>
        <r>
          <rPr>
            <sz val="11"/>
            <color theme="1"/>
            <rFont val="Calibri"/>
            <family val="2"/>
            <scheme val="minor"/>
          </rPr>
          <t>Introduzca la fecha prevista de adjudicación, en formato dd-mm-aaaa</t>
        </r>
      </text>
    </comment>
    <comment ref="F1359" authorId="2" shapeId="0" xr:uid="{36C20ADB-AB43-473D-8DEE-40B7280249A2}">
      <text/>
    </comment>
    <comment ref="F1360" authorId="2" shapeId="0" xr:uid="{A3E0AD3D-770A-42D0-A3A1-D81EA0CD77F0}">
      <text/>
    </comment>
    <comment ref="A1362" authorId="2" shapeId="0" xr:uid="{27CBF32C-341D-47F6-A93D-4A0EEC9E8149}">
      <text>
        <r>
          <rPr>
            <sz val="11"/>
            <color theme="1"/>
            <rFont val="Calibri"/>
            <family val="2"/>
            <scheme val="minor"/>
          </rPr>
          <t>Introduzca un codigo UNSPSC</t>
        </r>
      </text>
    </comment>
    <comment ref="B1362" authorId="2" shapeId="0" xr:uid="{2B9B3B85-69E5-46F0-9557-F895774AD4C0}">
      <text>
        <r>
          <rPr>
            <sz val="11"/>
            <color theme="1"/>
            <rFont val="Calibri"/>
            <family val="2"/>
            <scheme val="minor"/>
          </rPr>
          <t>Descripción calculada automáticamente a partir de código del artículo</t>
        </r>
      </text>
    </comment>
    <comment ref="C1362" authorId="2" shapeId="0" xr:uid="{8BD8A2F5-D945-483A-8EDE-6FA25E7FA175}">
      <text>
        <r>
          <rPr>
            <sz val="11"/>
            <color theme="1"/>
            <rFont val="Calibri"/>
            <family val="2"/>
            <scheme val="minor"/>
          </rPr>
          <t>Seleccione un valor de la lista</t>
        </r>
      </text>
    </comment>
    <comment ref="D1362" authorId="2" shapeId="0" xr:uid="{BD26E054-0C23-4642-A235-77CECC49CBAC}">
      <text>
        <r>
          <rPr>
            <sz val="11"/>
            <color theme="1"/>
            <rFont val="Calibri"/>
            <family val="2"/>
            <scheme val="minor"/>
          </rPr>
          <t>Introduzca un número con dos decimales como máximo. Debe ser igual o mayor a la "Cantidad Real Consumida"</t>
        </r>
      </text>
    </comment>
    <comment ref="E1362" authorId="2" shapeId="0" xr:uid="{58C3E356-E6B4-4C28-946C-6F33510937A4}">
      <text>
        <r>
          <rPr>
            <sz val="11"/>
            <color theme="1"/>
            <rFont val="Calibri"/>
            <family val="2"/>
            <scheme val="minor"/>
          </rPr>
          <t>Introduzca un número con dos decimales como máximo</t>
        </r>
      </text>
    </comment>
    <comment ref="F1362" authorId="2" shapeId="0" xr:uid="{E3D22361-0FBE-4AB7-805E-F7E7D3D5FAEB}">
      <text>
        <r>
          <rPr>
            <sz val="11"/>
            <color theme="1"/>
            <rFont val="Calibri"/>
            <family val="2"/>
            <scheme val="minor"/>
          </rPr>
          <t>Monto calculado automáticamente por el sistema</t>
        </r>
      </text>
    </comment>
    <comment ref="A1367" authorId="2" shapeId="0" xr:uid="{200E8F36-FC70-4F93-A431-3701BFE18D28}">
      <text>
        <r>
          <rPr>
            <sz val="11"/>
            <color theme="1"/>
            <rFont val="Calibri"/>
            <family val="2"/>
            <scheme val="minor"/>
          </rPr>
          <t>Introducir un texto con el nombre o referencia de la contratación</t>
        </r>
      </text>
    </comment>
    <comment ref="B1367" authorId="2" shapeId="0" xr:uid="{B2D10A19-1E5D-4765-9EDC-C4E02EC7D8C4}">
      <text>
        <r>
          <rPr>
            <sz val="11"/>
            <color theme="1"/>
            <rFont val="Calibri"/>
            <family val="2"/>
            <scheme val="minor"/>
          </rPr>
          <t>Introduzca un texto con la finalidad de la contratación</t>
        </r>
      </text>
    </comment>
    <comment ref="C1367" authorId="2" shapeId="0" xr:uid="{BFB78532-91D0-4B71-9750-505D20E44944}">
      <text>
        <r>
          <rPr>
            <sz val="11"/>
            <color theme="1"/>
            <rFont val="Calibri"/>
            <family val="2"/>
            <scheme val="minor"/>
          </rPr>
          <t>Seleccionar un valor del listado</t>
        </r>
      </text>
    </comment>
    <comment ref="D1367" authorId="2" shapeId="0" xr:uid="{C2959ED3-FBD2-4333-891F-16A962A20B7E}">
      <text>
        <r>
          <rPr>
            <sz val="11"/>
            <color theme="1"/>
            <rFont val="Calibri"/>
            <family val="2"/>
            <scheme val="minor"/>
          </rPr>
          <t>Seleccione el tipo de procedimiento</t>
        </r>
      </text>
    </comment>
    <comment ref="E1367" authorId="2" shapeId="0" xr:uid="{408619ED-970C-4CDB-825E-051F28075861}">
      <text>
        <r>
          <rPr>
            <sz val="11"/>
            <color theme="1"/>
            <rFont val="Calibri"/>
            <family val="2"/>
            <scheme val="minor"/>
          </rPr>
          <t>Seleccione un valor de la lista</t>
        </r>
      </text>
    </comment>
    <comment ref="F1367" authorId="2" shapeId="0" xr:uid="{F35B0604-1E60-42F1-8C95-D8F289109435}">
      <text>
        <r>
          <rPr>
            <sz val="11"/>
            <color theme="1"/>
            <rFont val="Calibri"/>
            <family val="2"/>
            <scheme val="minor"/>
          </rPr>
          <t>Introduzca el código SNIP</t>
        </r>
      </text>
    </comment>
    <comment ref="C1368" authorId="2" shapeId="0" xr:uid="{4ADED8AC-08AE-412E-BA38-AD54780249D7}">
      <text>
        <r>
          <rPr>
            <sz val="11"/>
            <color theme="1"/>
            <rFont val="Calibri"/>
            <family val="2"/>
            <scheme val="minor"/>
          </rPr>
          <t>Introduzca la fecha de inicio del proceso, en formato dd-mm-aaaa</t>
        </r>
      </text>
    </comment>
    <comment ref="F1368" authorId="2" shapeId="0" xr:uid="{A52E6804-6619-4598-8752-6343C91A55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2" shapeId="0" xr:uid="{A8AF65ED-130C-41DD-A35D-B8C993D96CDC}">
      <text/>
    </comment>
    <comment ref="C1370" authorId="2" shapeId="0" xr:uid="{ED9E2C0E-29E8-4A21-990D-A797C3567BCB}">
      <text>
        <r>
          <rPr>
            <sz val="11"/>
            <color theme="1"/>
            <rFont val="Calibri"/>
            <family val="2"/>
            <scheme val="minor"/>
          </rPr>
          <t>Introduzca la fecha prevista de adjudicación, en formato dd-mm-aaaa</t>
        </r>
      </text>
    </comment>
    <comment ref="F1370" authorId="2" shapeId="0" xr:uid="{665BB7CA-99E6-42C7-BB85-84F8B310F9C3}">
      <text/>
    </comment>
    <comment ref="F1371" authorId="2" shapeId="0" xr:uid="{254C8EFB-A077-48D0-B9A5-DBF16BCC5782}">
      <text/>
    </comment>
    <comment ref="A1373" authorId="2" shapeId="0" xr:uid="{386CED45-9A05-4ADC-BB70-16E700271BB0}">
      <text>
        <r>
          <rPr>
            <sz val="11"/>
            <color theme="1"/>
            <rFont val="Calibri"/>
            <family val="2"/>
            <scheme val="minor"/>
          </rPr>
          <t>Introduzca un codigo UNSPSC</t>
        </r>
      </text>
    </comment>
    <comment ref="B1373" authorId="2" shapeId="0" xr:uid="{ABEAC829-C1B0-4B36-B728-53714E2574BA}">
      <text>
        <r>
          <rPr>
            <sz val="11"/>
            <color theme="1"/>
            <rFont val="Calibri"/>
            <family val="2"/>
            <scheme val="minor"/>
          </rPr>
          <t>Descripción calculada automáticamente a partir de código del artículo</t>
        </r>
      </text>
    </comment>
    <comment ref="C1373" authorId="2" shapeId="0" xr:uid="{9F629715-0F74-4A7B-9BAE-F31A5CA019C2}">
      <text>
        <r>
          <rPr>
            <sz val="11"/>
            <color theme="1"/>
            <rFont val="Calibri"/>
            <family val="2"/>
            <scheme val="minor"/>
          </rPr>
          <t>Seleccione un valor de la lista</t>
        </r>
      </text>
    </comment>
    <comment ref="D1373" authorId="2" shapeId="0" xr:uid="{2C671264-6E82-46B9-9D33-9084A3E0552E}">
      <text>
        <r>
          <rPr>
            <sz val="11"/>
            <color theme="1"/>
            <rFont val="Calibri"/>
            <family val="2"/>
            <scheme val="minor"/>
          </rPr>
          <t>Introduzca un número con dos decimales como máximo. Debe ser igual o mayor a la "Cantidad Real Consumida"</t>
        </r>
      </text>
    </comment>
    <comment ref="E1373" authorId="2" shapeId="0" xr:uid="{17C687B2-7387-457B-BDC2-325B23B84A8F}">
      <text>
        <r>
          <rPr>
            <sz val="11"/>
            <color theme="1"/>
            <rFont val="Calibri"/>
            <family val="2"/>
            <scheme val="minor"/>
          </rPr>
          <t>Introduzca un número con dos decimales como máximo</t>
        </r>
      </text>
    </comment>
    <comment ref="F1373" authorId="2" shapeId="0" xr:uid="{142F9D90-40EE-48F5-8A1C-11F4546931EC}">
      <text>
        <r>
          <rPr>
            <sz val="11"/>
            <color theme="1"/>
            <rFont val="Calibri"/>
            <family val="2"/>
            <scheme val="minor"/>
          </rPr>
          <t>Monto calculado automáticamente por el sistema</t>
        </r>
      </text>
    </comment>
    <comment ref="A1378" authorId="2" shapeId="0" xr:uid="{FBE998CE-2AAD-4C3F-A8B5-D16F03D76942}">
      <text>
        <r>
          <rPr>
            <sz val="11"/>
            <color theme="1"/>
            <rFont val="Calibri"/>
            <family val="2"/>
            <scheme val="minor"/>
          </rPr>
          <t>Introducir un texto con el nombre o referencia de la contratación</t>
        </r>
      </text>
    </comment>
    <comment ref="B1378" authorId="2" shapeId="0" xr:uid="{BEEC6148-D8E2-4801-9EE6-648149479637}">
      <text>
        <r>
          <rPr>
            <sz val="11"/>
            <color theme="1"/>
            <rFont val="Calibri"/>
            <family val="2"/>
            <scheme val="minor"/>
          </rPr>
          <t>Introduzca un texto con la finalidad de la contratación</t>
        </r>
      </text>
    </comment>
    <comment ref="C1378" authorId="2" shapeId="0" xr:uid="{A82071EF-C091-4DB8-B2FF-ABE97AC81418}">
      <text>
        <r>
          <rPr>
            <sz val="11"/>
            <color theme="1"/>
            <rFont val="Calibri"/>
            <family val="2"/>
            <scheme val="minor"/>
          </rPr>
          <t>Seleccionar un valor del listado</t>
        </r>
      </text>
    </comment>
    <comment ref="D1378" authorId="2" shapeId="0" xr:uid="{22FDD516-CAE7-494D-9291-21FDC3FDA9D1}">
      <text>
        <r>
          <rPr>
            <sz val="11"/>
            <color theme="1"/>
            <rFont val="Calibri"/>
            <family val="2"/>
            <scheme val="minor"/>
          </rPr>
          <t>Seleccione el tipo de procedimiento</t>
        </r>
      </text>
    </comment>
    <comment ref="E1378" authorId="2" shapeId="0" xr:uid="{A7B7FF6E-4E01-444E-9F30-16F35FA0ADE4}">
      <text>
        <r>
          <rPr>
            <sz val="11"/>
            <color theme="1"/>
            <rFont val="Calibri"/>
            <family val="2"/>
            <scheme val="minor"/>
          </rPr>
          <t>Seleccione un valor de la lista</t>
        </r>
      </text>
    </comment>
    <comment ref="F1378" authorId="2" shapeId="0" xr:uid="{B6791121-F75B-4F7A-98FC-2C0DB56A22C2}">
      <text>
        <r>
          <rPr>
            <sz val="11"/>
            <color theme="1"/>
            <rFont val="Calibri"/>
            <family val="2"/>
            <scheme val="minor"/>
          </rPr>
          <t>Introduzca el código SNIP</t>
        </r>
      </text>
    </comment>
    <comment ref="C1379" authorId="2" shapeId="0" xr:uid="{4D7115C6-06B3-43A8-9EA2-F0CCD2965187}">
      <text>
        <r>
          <rPr>
            <sz val="11"/>
            <color theme="1"/>
            <rFont val="Calibri"/>
            <family val="2"/>
            <scheme val="minor"/>
          </rPr>
          <t>Introduzca la fecha de inicio del proceso, en formato dd-mm-aaaa</t>
        </r>
      </text>
    </comment>
    <comment ref="F1379" authorId="2" shapeId="0" xr:uid="{18F8FF0B-9E87-4B3D-8184-E141AFD036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2" shapeId="0" xr:uid="{3AFDF692-3D34-47A4-9A02-8544ED587DBD}">
      <text/>
    </comment>
    <comment ref="C1381" authorId="2" shapeId="0" xr:uid="{B3853019-0474-4ED3-A5ED-C37D285D6441}">
      <text>
        <r>
          <rPr>
            <sz val="11"/>
            <color theme="1"/>
            <rFont val="Calibri"/>
            <family val="2"/>
            <scheme val="minor"/>
          </rPr>
          <t>Introduzca la fecha prevista de adjudicación, en formato dd-mm-aaaa</t>
        </r>
      </text>
    </comment>
    <comment ref="F1381" authorId="2" shapeId="0" xr:uid="{F3FCA544-882C-40E8-838F-29D45409E481}">
      <text/>
    </comment>
    <comment ref="F1382" authorId="2" shapeId="0" xr:uid="{1C837501-1CDE-477B-93CD-F9AE31CF71A1}">
      <text/>
    </comment>
    <comment ref="A1384" authorId="2" shapeId="0" xr:uid="{B51DB065-FA00-4538-B37F-E570C9AB07AD}">
      <text>
        <r>
          <rPr>
            <sz val="11"/>
            <color theme="1"/>
            <rFont val="Calibri"/>
            <family val="2"/>
            <scheme val="minor"/>
          </rPr>
          <t>Introduzca un codigo UNSPSC</t>
        </r>
      </text>
    </comment>
    <comment ref="B1384" authorId="2" shapeId="0" xr:uid="{9ED7BBCC-465D-4DEA-9149-D2A7AE652253}">
      <text>
        <r>
          <rPr>
            <sz val="11"/>
            <color theme="1"/>
            <rFont val="Calibri"/>
            <family val="2"/>
            <scheme val="minor"/>
          </rPr>
          <t>Descripción calculada automáticamente a partir de código del artículo</t>
        </r>
      </text>
    </comment>
    <comment ref="C1384" authorId="2" shapeId="0" xr:uid="{0620EC5D-6424-41C2-B589-EE44249AC3B2}">
      <text>
        <r>
          <rPr>
            <sz val="11"/>
            <color theme="1"/>
            <rFont val="Calibri"/>
            <family val="2"/>
            <scheme val="minor"/>
          </rPr>
          <t>Seleccione un valor de la lista</t>
        </r>
      </text>
    </comment>
    <comment ref="D1384" authorId="2" shapeId="0" xr:uid="{2A7B8E63-7F99-41C3-93A5-0FF630D3C600}">
      <text>
        <r>
          <rPr>
            <sz val="11"/>
            <color theme="1"/>
            <rFont val="Calibri"/>
            <family val="2"/>
            <scheme val="minor"/>
          </rPr>
          <t>Introduzca un número con dos decimales como máximo. Debe ser igual o mayor a la "Cantidad Real Consumida"</t>
        </r>
      </text>
    </comment>
    <comment ref="E1384" authorId="2" shapeId="0" xr:uid="{3E8F09D8-9D94-4D0F-A9C9-5ACA8D5B27C9}">
      <text>
        <r>
          <rPr>
            <sz val="11"/>
            <color theme="1"/>
            <rFont val="Calibri"/>
            <family val="2"/>
            <scheme val="minor"/>
          </rPr>
          <t>Introduzca un número con dos decimales como máximo</t>
        </r>
      </text>
    </comment>
    <comment ref="F1384" authorId="2" shapeId="0" xr:uid="{5DB2F7CB-14B9-4EE5-812D-5A10808A7350}">
      <text>
        <r>
          <rPr>
            <sz val="11"/>
            <color theme="1"/>
            <rFont val="Calibri"/>
            <family val="2"/>
            <scheme val="minor"/>
          </rPr>
          <t>Monto calculado automáticamente por el sistema</t>
        </r>
      </text>
    </comment>
    <comment ref="A1389" authorId="2" shapeId="0" xr:uid="{1AAC0921-579A-436D-8EEA-23485BF3AB8A}">
      <text>
        <r>
          <rPr>
            <sz val="11"/>
            <color theme="1"/>
            <rFont val="Calibri"/>
            <family val="2"/>
            <scheme val="minor"/>
          </rPr>
          <t>Introducir un texto con el nombre o referencia de la contratación</t>
        </r>
      </text>
    </comment>
    <comment ref="B1389" authorId="2" shapeId="0" xr:uid="{B7C90061-6F64-45B2-9FAE-902E11E23DF7}">
      <text>
        <r>
          <rPr>
            <sz val="11"/>
            <color theme="1"/>
            <rFont val="Calibri"/>
            <family val="2"/>
            <scheme val="minor"/>
          </rPr>
          <t>Introduzca un texto con la finalidad de la contratación</t>
        </r>
      </text>
    </comment>
    <comment ref="C1389" authorId="2" shapeId="0" xr:uid="{5D204F9E-B7B8-4578-AAEF-31B75FD7F251}">
      <text>
        <r>
          <rPr>
            <sz val="11"/>
            <color theme="1"/>
            <rFont val="Calibri"/>
            <family val="2"/>
            <scheme val="minor"/>
          </rPr>
          <t>Seleccionar un valor del listado</t>
        </r>
      </text>
    </comment>
    <comment ref="D1389" authorId="2" shapeId="0" xr:uid="{6DEF59E4-8494-4B51-90AB-2F041DEEEC36}">
      <text>
        <r>
          <rPr>
            <sz val="11"/>
            <color theme="1"/>
            <rFont val="Calibri"/>
            <family val="2"/>
            <scheme val="minor"/>
          </rPr>
          <t>Seleccione el tipo de procedimiento</t>
        </r>
      </text>
    </comment>
    <comment ref="E1389" authorId="2" shapeId="0" xr:uid="{162DD042-9761-4434-BD8D-42B7C0CC1CED}">
      <text>
        <r>
          <rPr>
            <sz val="11"/>
            <color theme="1"/>
            <rFont val="Calibri"/>
            <family val="2"/>
            <scheme val="minor"/>
          </rPr>
          <t>Seleccione un valor de la lista</t>
        </r>
      </text>
    </comment>
    <comment ref="F1389" authorId="2" shapeId="0" xr:uid="{452A6969-952E-4825-AD07-7F8060A10C80}">
      <text>
        <r>
          <rPr>
            <sz val="11"/>
            <color theme="1"/>
            <rFont val="Calibri"/>
            <family val="2"/>
            <scheme val="minor"/>
          </rPr>
          <t>Introduzca el código SNIP</t>
        </r>
      </text>
    </comment>
    <comment ref="C1390" authorId="2" shapeId="0" xr:uid="{54C9BF32-BF65-471C-A0CA-C520BAF7E2DA}">
      <text>
        <r>
          <rPr>
            <sz val="11"/>
            <color theme="1"/>
            <rFont val="Calibri"/>
            <family val="2"/>
            <scheme val="minor"/>
          </rPr>
          <t>Introduzca la fecha de inicio del proceso, en formato dd-mm-aaaa</t>
        </r>
      </text>
    </comment>
    <comment ref="F1390" authorId="2" shapeId="0" xr:uid="{BFD7B173-E85E-4F61-AF0E-FD5565435E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2" shapeId="0" xr:uid="{1BFD194B-B222-42F8-A5F4-4FDFF9CD7E6C}">
      <text/>
    </comment>
    <comment ref="C1392" authorId="2" shapeId="0" xr:uid="{9E61E933-51B3-423B-A2EB-784D441167D5}">
      <text>
        <r>
          <rPr>
            <sz val="11"/>
            <color theme="1"/>
            <rFont val="Calibri"/>
            <family val="2"/>
            <scheme val="minor"/>
          </rPr>
          <t>Introduzca la fecha prevista de adjudicación, en formato dd-mm-aaaa</t>
        </r>
      </text>
    </comment>
    <comment ref="F1392" authorId="2" shapeId="0" xr:uid="{D212009C-0BDC-4BAE-B50A-092F1508F56D}">
      <text/>
    </comment>
    <comment ref="F1393" authorId="2" shapeId="0" xr:uid="{A95DACD2-2627-4088-84E1-A4BE00DFEA96}">
      <text/>
    </comment>
    <comment ref="A1395" authorId="2" shapeId="0" xr:uid="{A75C7F40-F681-40B9-A4C2-96F56E77935D}">
      <text>
        <r>
          <rPr>
            <sz val="11"/>
            <color theme="1"/>
            <rFont val="Calibri"/>
            <family val="2"/>
            <scheme val="minor"/>
          </rPr>
          <t>Introduzca un codigo UNSPSC</t>
        </r>
      </text>
    </comment>
    <comment ref="B1395" authorId="2" shapeId="0" xr:uid="{D948C22B-1BD3-479A-8B00-0947BC7C67D4}">
      <text>
        <r>
          <rPr>
            <sz val="11"/>
            <color theme="1"/>
            <rFont val="Calibri"/>
            <family val="2"/>
            <scheme val="minor"/>
          </rPr>
          <t>Descripción calculada automáticamente a partir de código del artículo</t>
        </r>
      </text>
    </comment>
    <comment ref="C1395" authorId="2" shapeId="0" xr:uid="{93F4D256-25E4-457E-8703-EEAF19181847}">
      <text>
        <r>
          <rPr>
            <sz val="11"/>
            <color theme="1"/>
            <rFont val="Calibri"/>
            <family val="2"/>
            <scheme val="minor"/>
          </rPr>
          <t>Seleccione un valor de la lista</t>
        </r>
      </text>
    </comment>
    <comment ref="D1395" authorId="2" shapeId="0" xr:uid="{4364E966-34D6-42E8-A914-6C0F7E78556C}">
      <text>
        <r>
          <rPr>
            <sz val="11"/>
            <color theme="1"/>
            <rFont val="Calibri"/>
            <family val="2"/>
            <scheme val="minor"/>
          </rPr>
          <t>Introduzca un número con dos decimales como máximo. Debe ser igual o mayor a la "Cantidad Real Consumida"</t>
        </r>
      </text>
    </comment>
    <comment ref="E1395" authorId="2" shapeId="0" xr:uid="{2124F488-2E27-4ED5-8314-9C4FE70BC666}">
      <text>
        <r>
          <rPr>
            <sz val="11"/>
            <color theme="1"/>
            <rFont val="Calibri"/>
            <family val="2"/>
            <scheme val="minor"/>
          </rPr>
          <t>Introduzca un número con dos decimales como máximo</t>
        </r>
      </text>
    </comment>
    <comment ref="F1395" authorId="2" shapeId="0" xr:uid="{43A8BFE7-0493-4D96-893E-98FA8EBAC150}">
      <text>
        <r>
          <rPr>
            <sz val="11"/>
            <color theme="1"/>
            <rFont val="Calibri"/>
            <family val="2"/>
            <scheme val="minor"/>
          </rPr>
          <t>Monto calculado automáticamente por el sistema</t>
        </r>
      </text>
    </comment>
    <comment ref="A1400" authorId="2" shapeId="0" xr:uid="{524DE179-FE2C-4993-8F48-09602200FF0D}">
      <text>
        <r>
          <rPr>
            <sz val="11"/>
            <color theme="1"/>
            <rFont val="Calibri"/>
            <family val="2"/>
            <scheme val="minor"/>
          </rPr>
          <t>Introducir un texto con el nombre o referencia de la contratación</t>
        </r>
      </text>
    </comment>
    <comment ref="B1400" authorId="2" shapeId="0" xr:uid="{D5E506C8-FC5B-4D83-B2B7-9A0F4481019F}">
      <text>
        <r>
          <rPr>
            <sz val="11"/>
            <color theme="1"/>
            <rFont val="Calibri"/>
            <family val="2"/>
            <scheme val="minor"/>
          </rPr>
          <t>Introduzca un texto con la finalidad de la contratación</t>
        </r>
      </text>
    </comment>
    <comment ref="C1400" authorId="2" shapeId="0" xr:uid="{FDBEE7C7-C4BE-4760-9A53-BECCB47F99EF}">
      <text>
        <r>
          <rPr>
            <sz val="11"/>
            <color theme="1"/>
            <rFont val="Calibri"/>
            <family val="2"/>
            <scheme val="minor"/>
          </rPr>
          <t>Seleccionar un valor del listado</t>
        </r>
      </text>
    </comment>
    <comment ref="D1400" authorId="2" shapeId="0" xr:uid="{828443E4-1252-4AF0-8651-D05B33A60B46}">
      <text>
        <r>
          <rPr>
            <sz val="11"/>
            <color theme="1"/>
            <rFont val="Calibri"/>
            <family val="2"/>
            <scheme val="minor"/>
          </rPr>
          <t>Seleccione el tipo de procedimiento</t>
        </r>
      </text>
    </comment>
    <comment ref="E1400" authorId="2" shapeId="0" xr:uid="{07DD6D77-1220-4BB8-BED4-6E4B024D9669}">
      <text>
        <r>
          <rPr>
            <sz val="11"/>
            <color theme="1"/>
            <rFont val="Calibri"/>
            <family val="2"/>
            <scheme val="minor"/>
          </rPr>
          <t>Seleccione un valor de la lista</t>
        </r>
      </text>
    </comment>
    <comment ref="F1400" authorId="2" shapeId="0" xr:uid="{CC0424C8-0A85-4BE8-BC47-814E5E0CFC0E}">
      <text>
        <r>
          <rPr>
            <sz val="11"/>
            <color theme="1"/>
            <rFont val="Calibri"/>
            <family val="2"/>
            <scheme val="minor"/>
          </rPr>
          <t>Introduzca el código SNIP</t>
        </r>
      </text>
    </comment>
    <comment ref="C1401" authorId="2" shapeId="0" xr:uid="{6009F1C9-D543-4FEC-B879-F430152FDD53}">
      <text>
        <r>
          <rPr>
            <sz val="11"/>
            <color theme="1"/>
            <rFont val="Calibri"/>
            <family val="2"/>
            <scheme val="minor"/>
          </rPr>
          <t>Introduzca la fecha de inicio del proceso, en formato dd-mm-aaaa</t>
        </r>
      </text>
    </comment>
    <comment ref="F1401" authorId="2" shapeId="0" xr:uid="{FB38701B-952F-43E2-84A6-FB20B0B404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2" shapeId="0" xr:uid="{E437A925-48EE-42A9-966D-0FBE7A2C94B2}">
      <text/>
    </comment>
    <comment ref="C1403" authorId="2" shapeId="0" xr:uid="{8E32071A-9BF3-4FBA-8545-46E98C80AF1C}">
      <text>
        <r>
          <rPr>
            <sz val="11"/>
            <color theme="1"/>
            <rFont val="Calibri"/>
            <family val="2"/>
            <scheme val="minor"/>
          </rPr>
          <t>Introduzca la fecha prevista de adjudicación, en formato dd-mm-aaaa</t>
        </r>
      </text>
    </comment>
    <comment ref="F1403" authorId="2" shapeId="0" xr:uid="{CCAC7A2C-7FC3-439A-A2E7-274D03DD43B1}">
      <text/>
    </comment>
    <comment ref="F1404" authorId="2" shapeId="0" xr:uid="{0DC2CA27-AB66-43C3-ABAC-FDA2DC08E83D}">
      <text/>
    </comment>
    <comment ref="A1406" authorId="2" shapeId="0" xr:uid="{CE049868-FC87-458E-A62C-889D7CFF900E}">
      <text>
        <r>
          <rPr>
            <sz val="11"/>
            <color theme="1"/>
            <rFont val="Calibri"/>
            <family val="2"/>
            <scheme val="minor"/>
          </rPr>
          <t>Introduzca un codigo UNSPSC</t>
        </r>
      </text>
    </comment>
    <comment ref="B1406" authorId="2" shapeId="0" xr:uid="{6B068DEC-C6DA-404F-A1D9-B1CF0EE8C97D}">
      <text>
        <r>
          <rPr>
            <sz val="11"/>
            <color theme="1"/>
            <rFont val="Calibri"/>
            <family val="2"/>
            <scheme val="minor"/>
          </rPr>
          <t>Descripción calculada automáticamente a partir de código del artículo</t>
        </r>
      </text>
    </comment>
    <comment ref="C1406" authorId="2" shapeId="0" xr:uid="{E578EF8D-5FB9-4031-9362-D39AD5E668B5}">
      <text>
        <r>
          <rPr>
            <sz val="11"/>
            <color theme="1"/>
            <rFont val="Calibri"/>
            <family val="2"/>
            <scheme val="minor"/>
          </rPr>
          <t>Seleccione un valor de la lista</t>
        </r>
      </text>
    </comment>
    <comment ref="D1406" authorId="2" shapeId="0" xr:uid="{167C9547-253E-4306-81EB-975DE8CA0C43}">
      <text>
        <r>
          <rPr>
            <sz val="11"/>
            <color theme="1"/>
            <rFont val="Calibri"/>
            <family val="2"/>
            <scheme val="minor"/>
          </rPr>
          <t>Introduzca un número con dos decimales como máximo. Debe ser igual o mayor a la "Cantidad Real Consumida"</t>
        </r>
      </text>
    </comment>
    <comment ref="E1406" authorId="2" shapeId="0" xr:uid="{FB46E83E-F2C0-4C61-A735-C6A8CC15A539}">
      <text>
        <r>
          <rPr>
            <sz val="11"/>
            <color theme="1"/>
            <rFont val="Calibri"/>
            <family val="2"/>
            <scheme val="minor"/>
          </rPr>
          <t>Introduzca un número con dos decimales como máximo</t>
        </r>
      </text>
    </comment>
    <comment ref="F1406" authorId="2" shapeId="0" xr:uid="{F5362217-45DB-4F9C-9527-415B3BA4DB71}">
      <text>
        <r>
          <rPr>
            <sz val="11"/>
            <color theme="1"/>
            <rFont val="Calibri"/>
            <family val="2"/>
            <scheme val="minor"/>
          </rPr>
          <t>Monto calculado automáticamente por el sistema</t>
        </r>
      </text>
    </comment>
    <comment ref="A1413" authorId="2" shapeId="0" xr:uid="{DCE1C9CB-00BF-4CFA-A118-A8234A54C0BC}">
      <text>
        <r>
          <rPr>
            <sz val="11"/>
            <color theme="1"/>
            <rFont val="Calibri"/>
            <family val="2"/>
            <scheme val="minor"/>
          </rPr>
          <t>Introducir un texto con el nombre o referencia de la contratación</t>
        </r>
      </text>
    </comment>
    <comment ref="B1413" authorId="2" shapeId="0" xr:uid="{A85F04BA-E788-4584-B973-A102668F74FA}">
      <text>
        <r>
          <rPr>
            <sz val="11"/>
            <color theme="1"/>
            <rFont val="Calibri"/>
            <family val="2"/>
            <scheme val="minor"/>
          </rPr>
          <t>Introduzca un texto con la finalidad de la contratación</t>
        </r>
      </text>
    </comment>
    <comment ref="C1413" authorId="2" shapeId="0" xr:uid="{A068BB2E-B89D-462A-A5A6-3570E25236F0}">
      <text>
        <r>
          <rPr>
            <sz val="11"/>
            <color theme="1"/>
            <rFont val="Calibri"/>
            <family val="2"/>
            <scheme val="minor"/>
          </rPr>
          <t>Seleccionar un valor del listado</t>
        </r>
      </text>
    </comment>
    <comment ref="D1413" authorId="2" shapeId="0" xr:uid="{CAE32D0F-7EA1-46A1-822E-6B78390E8E26}">
      <text>
        <r>
          <rPr>
            <sz val="11"/>
            <color theme="1"/>
            <rFont val="Calibri"/>
            <family val="2"/>
            <scheme val="minor"/>
          </rPr>
          <t>Seleccione el tipo de procedimiento</t>
        </r>
      </text>
    </comment>
    <comment ref="E1413" authorId="2" shapeId="0" xr:uid="{5FDC069F-EE77-4D73-AC5B-F498BDF576F4}">
      <text>
        <r>
          <rPr>
            <sz val="11"/>
            <color theme="1"/>
            <rFont val="Calibri"/>
            <family val="2"/>
            <scheme val="minor"/>
          </rPr>
          <t>Seleccione un valor de la lista</t>
        </r>
      </text>
    </comment>
    <comment ref="F1413" authorId="2" shapeId="0" xr:uid="{69771BC4-C25F-4095-A2F5-A5DF6B9811A7}">
      <text>
        <r>
          <rPr>
            <sz val="11"/>
            <color theme="1"/>
            <rFont val="Calibri"/>
            <family val="2"/>
            <scheme val="minor"/>
          </rPr>
          <t>Introduzca el código SNIP</t>
        </r>
      </text>
    </comment>
    <comment ref="C1414" authorId="2" shapeId="0" xr:uid="{8A7740C5-BBC6-464C-BF87-3E54EF19364D}">
      <text>
        <r>
          <rPr>
            <sz val="11"/>
            <color theme="1"/>
            <rFont val="Calibri"/>
            <family val="2"/>
            <scheme val="minor"/>
          </rPr>
          <t>Introduzca la fecha de inicio del proceso, en formato dd-mm-aaaa</t>
        </r>
      </text>
    </comment>
    <comment ref="F1414" authorId="2" shapeId="0" xr:uid="{F0A8AB7D-89D3-4647-A6AB-B309C54C3D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2" shapeId="0" xr:uid="{38672421-E21A-4B10-9B82-45103C999777}">
      <text/>
    </comment>
    <comment ref="C1416" authorId="2" shapeId="0" xr:uid="{F6233639-1CBC-4A92-9600-5F380ECB7D30}">
      <text>
        <r>
          <rPr>
            <sz val="11"/>
            <color theme="1"/>
            <rFont val="Calibri"/>
            <family val="2"/>
            <scheme val="minor"/>
          </rPr>
          <t>Introduzca la fecha prevista de adjudicación, en formato dd-mm-aaaa</t>
        </r>
      </text>
    </comment>
    <comment ref="F1416" authorId="2" shapeId="0" xr:uid="{569606FD-7A56-44AD-9987-066D8C77D8EE}">
      <text/>
    </comment>
    <comment ref="F1417" authorId="2" shapeId="0" xr:uid="{578B547F-5507-4296-B512-E29C9678D315}">
      <text/>
    </comment>
    <comment ref="A1419" authorId="2" shapeId="0" xr:uid="{CB1794FC-D8DC-4F0B-9837-391867D0F9BA}">
      <text>
        <r>
          <rPr>
            <sz val="11"/>
            <color theme="1"/>
            <rFont val="Calibri"/>
            <family val="2"/>
            <scheme val="minor"/>
          </rPr>
          <t>Introduzca un codigo UNSPSC</t>
        </r>
      </text>
    </comment>
    <comment ref="B1419" authorId="2" shapeId="0" xr:uid="{59C3D336-7243-42B8-BA34-33A98F6A60F9}">
      <text>
        <r>
          <rPr>
            <sz val="11"/>
            <color theme="1"/>
            <rFont val="Calibri"/>
            <family val="2"/>
            <scheme val="minor"/>
          </rPr>
          <t>Descripción calculada automáticamente a partir de código del artículo</t>
        </r>
      </text>
    </comment>
    <comment ref="C1419" authorId="2" shapeId="0" xr:uid="{32246D9A-7D43-4401-A9C2-708F3DA03732}">
      <text>
        <r>
          <rPr>
            <sz val="11"/>
            <color theme="1"/>
            <rFont val="Calibri"/>
            <family val="2"/>
            <scheme val="minor"/>
          </rPr>
          <t>Seleccione un valor de la lista</t>
        </r>
      </text>
    </comment>
    <comment ref="D1419" authorId="2" shapeId="0" xr:uid="{C0AD543C-110B-477C-A318-A585DC0B226F}">
      <text>
        <r>
          <rPr>
            <sz val="11"/>
            <color theme="1"/>
            <rFont val="Calibri"/>
            <family val="2"/>
            <scheme val="minor"/>
          </rPr>
          <t>Introduzca un número con dos decimales como máximo. Debe ser igual o mayor a la "Cantidad Real Consumida"</t>
        </r>
      </text>
    </comment>
    <comment ref="E1419" authorId="2" shapeId="0" xr:uid="{5BDE9896-293E-4EAF-87C8-72526D2B45C2}">
      <text>
        <r>
          <rPr>
            <sz val="11"/>
            <color theme="1"/>
            <rFont val="Calibri"/>
            <family val="2"/>
            <scheme val="minor"/>
          </rPr>
          <t>Introduzca un número con dos decimales como máximo</t>
        </r>
      </text>
    </comment>
    <comment ref="F1419" authorId="2" shapeId="0" xr:uid="{0C549678-F131-45ED-A358-D907DD50B589}">
      <text>
        <r>
          <rPr>
            <sz val="11"/>
            <color theme="1"/>
            <rFont val="Calibri"/>
            <family val="2"/>
            <scheme val="minor"/>
          </rPr>
          <t>Monto calculado automáticamente por el sistema</t>
        </r>
      </text>
    </comment>
    <comment ref="A1428" authorId="2" shapeId="0" xr:uid="{0DF52DF6-7062-4CF8-B6F4-11DC3D81C2FE}">
      <text>
        <r>
          <rPr>
            <sz val="11"/>
            <color theme="1"/>
            <rFont val="Calibri"/>
            <family val="2"/>
            <scheme val="minor"/>
          </rPr>
          <t>Introducir un texto con el nombre o referencia de la contratación</t>
        </r>
      </text>
    </comment>
    <comment ref="B1428" authorId="2" shapeId="0" xr:uid="{9FA4294C-3D3C-4B8B-A365-CBC13DA5632C}">
      <text>
        <r>
          <rPr>
            <sz val="11"/>
            <color theme="1"/>
            <rFont val="Calibri"/>
            <family val="2"/>
            <scheme val="minor"/>
          </rPr>
          <t>Introduzca un texto con la finalidad de la contratación</t>
        </r>
      </text>
    </comment>
    <comment ref="C1428" authorId="2" shapeId="0" xr:uid="{B28B3EE7-476A-4027-A1FB-3B5418B30ADC}">
      <text>
        <r>
          <rPr>
            <sz val="11"/>
            <color theme="1"/>
            <rFont val="Calibri"/>
            <family val="2"/>
            <scheme val="minor"/>
          </rPr>
          <t>Seleccionar un valor del listado</t>
        </r>
      </text>
    </comment>
    <comment ref="D1428" authorId="2" shapeId="0" xr:uid="{AF7C6756-E969-4CF9-B6CD-CB198D61411C}">
      <text>
        <r>
          <rPr>
            <sz val="11"/>
            <color theme="1"/>
            <rFont val="Calibri"/>
            <family val="2"/>
            <scheme val="minor"/>
          </rPr>
          <t>Seleccione el tipo de procedimiento</t>
        </r>
      </text>
    </comment>
    <comment ref="E1428" authorId="2" shapeId="0" xr:uid="{E7A74DFB-CF71-4956-8ADD-2B44CC6A7E72}">
      <text>
        <r>
          <rPr>
            <sz val="11"/>
            <color theme="1"/>
            <rFont val="Calibri"/>
            <family val="2"/>
            <scheme val="minor"/>
          </rPr>
          <t>Seleccione un valor de la lista</t>
        </r>
      </text>
    </comment>
    <comment ref="F1428" authorId="2" shapeId="0" xr:uid="{80018CDA-B220-4E16-8D93-DE568DBFD349}">
      <text>
        <r>
          <rPr>
            <sz val="11"/>
            <color theme="1"/>
            <rFont val="Calibri"/>
            <family val="2"/>
            <scheme val="minor"/>
          </rPr>
          <t>Introduzca el código SNIP</t>
        </r>
      </text>
    </comment>
    <comment ref="C1429" authorId="2" shapeId="0" xr:uid="{051B8038-7512-4EE7-ADCF-0173C817DE05}">
      <text>
        <r>
          <rPr>
            <sz val="11"/>
            <color theme="1"/>
            <rFont val="Calibri"/>
            <family val="2"/>
            <scheme val="minor"/>
          </rPr>
          <t>Introduzca la fecha de inicio del proceso, en formato dd-mm-aaaa</t>
        </r>
      </text>
    </comment>
    <comment ref="F1429" authorId="2" shapeId="0" xr:uid="{D5F0681D-58A4-4C3C-B4FA-B5FA156B98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2" shapeId="0" xr:uid="{6DEBF907-39DF-4896-85D1-5A43DFA1B0A0}">
      <text/>
    </comment>
    <comment ref="C1431" authorId="2" shapeId="0" xr:uid="{6CF7218F-7C92-4FC3-A651-1B6574A34925}">
      <text>
        <r>
          <rPr>
            <sz val="11"/>
            <color theme="1"/>
            <rFont val="Calibri"/>
            <family val="2"/>
            <scheme val="minor"/>
          </rPr>
          <t>Introduzca la fecha prevista de adjudicación, en formato dd-mm-aaaa</t>
        </r>
      </text>
    </comment>
    <comment ref="F1431" authorId="2" shapeId="0" xr:uid="{D262FD13-2368-4B92-BC3B-B85701281E14}">
      <text/>
    </comment>
    <comment ref="F1432" authorId="2" shapeId="0" xr:uid="{9ED68447-5510-47F3-88F5-9C9CDA229C4A}">
      <text/>
    </comment>
    <comment ref="A1434" authorId="2" shapeId="0" xr:uid="{5CBB0A9D-E10A-45BA-BD5D-AA6EC39A7898}">
      <text>
        <r>
          <rPr>
            <sz val="11"/>
            <color theme="1"/>
            <rFont val="Calibri"/>
            <family val="2"/>
            <scheme val="minor"/>
          </rPr>
          <t>Introduzca un codigo UNSPSC</t>
        </r>
      </text>
    </comment>
    <comment ref="B1434" authorId="2" shapeId="0" xr:uid="{B36E89F5-B41F-4EC6-8C07-D77F8589CAD8}">
      <text>
        <r>
          <rPr>
            <sz val="11"/>
            <color theme="1"/>
            <rFont val="Calibri"/>
            <family val="2"/>
            <scheme val="minor"/>
          </rPr>
          <t>Descripción calculada automáticamente a partir de código del artículo</t>
        </r>
      </text>
    </comment>
    <comment ref="C1434" authorId="2" shapeId="0" xr:uid="{4FE76785-8155-4800-A2AC-13A561A51DFB}">
      <text>
        <r>
          <rPr>
            <sz val="11"/>
            <color theme="1"/>
            <rFont val="Calibri"/>
            <family val="2"/>
            <scheme val="minor"/>
          </rPr>
          <t>Seleccione un valor de la lista</t>
        </r>
      </text>
    </comment>
    <comment ref="D1434" authorId="2" shapeId="0" xr:uid="{3C32CE5D-7E95-4FEA-874C-DE5CE8F5637A}">
      <text>
        <r>
          <rPr>
            <sz val="11"/>
            <color theme="1"/>
            <rFont val="Calibri"/>
            <family val="2"/>
            <scheme val="minor"/>
          </rPr>
          <t>Introduzca un número con dos decimales como máximo. Debe ser igual o mayor a la "Cantidad Real Consumida"</t>
        </r>
      </text>
    </comment>
    <comment ref="E1434" authorId="2" shapeId="0" xr:uid="{18C6F6A1-874D-418C-AE21-2289E3A485FC}">
      <text>
        <r>
          <rPr>
            <sz val="11"/>
            <color theme="1"/>
            <rFont val="Calibri"/>
            <family val="2"/>
            <scheme val="minor"/>
          </rPr>
          <t>Introduzca un número con dos decimales como máximo</t>
        </r>
      </text>
    </comment>
    <comment ref="F1434" authorId="2" shapeId="0" xr:uid="{11D714E5-D985-42F8-96D9-0F9D51D388DF}">
      <text>
        <r>
          <rPr>
            <sz val="11"/>
            <color theme="1"/>
            <rFont val="Calibri"/>
            <family val="2"/>
            <scheme val="minor"/>
          </rPr>
          <t>Monto calculado automáticamente por el sistema</t>
        </r>
      </text>
    </comment>
    <comment ref="A1452" authorId="2" shapeId="0" xr:uid="{6FA0B65B-39A7-4587-8415-5567CD364D0C}">
      <text>
        <r>
          <rPr>
            <sz val="11"/>
            <color theme="1"/>
            <rFont val="Calibri"/>
            <family val="2"/>
            <scheme val="minor"/>
          </rPr>
          <t>Introducir un texto con el nombre o referencia de la contratación</t>
        </r>
      </text>
    </comment>
    <comment ref="B1452" authorId="2" shapeId="0" xr:uid="{8DC90664-5AF5-49E5-8E48-E6790B6AF506}">
      <text>
        <r>
          <rPr>
            <sz val="11"/>
            <color theme="1"/>
            <rFont val="Calibri"/>
            <family val="2"/>
            <scheme val="minor"/>
          </rPr>
          <t>Introduzca un texto con la finalidad de la contratación</t>
        </r>
      </text>
    </comment>
    <comment ref="C1452" authorId="2" shapeId="0" xr:uid="{DE5E5AAD-6828-4451-AA85-C5539F12C1F3}">
      <text>
        <r>
          <rPr>
            <sz val="11"/>
            <color theme="1"/>
            <rFont val="Calibri"/>
            <family val="2"/>
            <scheme val="minor"/>
          </rPr>
          <t>Seleccionar un valor del listado</t>
        </r>
      </text>
    </comment>
    <comment ref="D1452" authorId="2" shapeId="0" xr:uid="{E829CD3F-A1A9-4AEF-93B6-EB17CEDE4BA0}">
      <text>
        <r>
          <rPr>
            <sz val="11"/>
            <color theme="1"/>
            <rFont val="Calibri"/>
            <family val="2"/>
            <scheme val="minor"/>
          </rPr>
          <t>Seleccione el tipo de procedimiento</t>
        </r>
      </text>
    </comment>
    <comment ref="E1452" authorId="2" shapeId="0" xr:uid="{79C14A83-130C-40BB-AF29-EC41E9949C63}">
      <text>
        <r>
          <rPr>
            <sz val="11"/>
            <color theme="1"/>
            <rFont val="Calibri"/>
            <family val="2"/>
            <scheme val="minor"/>
          </rPr>
          <t>Seleccione un valor de la lista</t>
        </r>
      </text>
    </comment>
    <comment ref="F1452" authorId="2" shapeId="0" xr:uid="{450C871D-42F2-4B9A-B1F4-5525717675FC}">
      <text>
        <r>
          <rPr>
            <sz val="11"/>
            <color theme="1"/>
            <rFont val="Calibri"/>
            <family val="2"/>
            <scheme val="minor"/>
          </rPr>
          <t>Introduzca el código SNIP</t>
        </r>
      </text>
    </comment>
    <comment ref="C1453" authorId="2" shapeId="0" xr:uid="{37385CB5-217A-4367-AD6A-477C554F79BF}">
      <text>
        <r>
          <rPr>
            <sz val="11"/>
            <color theme="1"/>
            <rFont val="Calibri"/>
            <family val="2"/>
            <scheme val="minor"/>
          </rPr>
          <t>Introduzca la fecha de inicio del proceso, en formato dd-mm-aaaa</t>
        </r>
      </text>
    </comment>
    <comment ref="F1453" authorId="2" shapeId="0" xr:uid="{FC38BA88-8AEE-455B-99D0-7EF2E88BD6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2" shapeId="0" xr:uid="{AE0ABA6F-8128-495D-98E4-567A058BD58F}">
      <text/>
    </comment>
    <comment ref="C1455" authorId="2" shapeId="0" xr:uid="{2E7380BE-B1C0-4B3C-8DD0-9D60EC965ECF}">
      <text>
        <r>
          <rPr>
            <sz val="11"/>
            <color theme="1"/>
            <rFont val="Calibri"/>
            <family val="2"/>
            <scheme val="minor"/>
          </rPr>
          <t>Introduzca la fecha prevista de adjudicación, en formato dd-mm-aaaa</t>
        </r>
      </text>
    </comment>
    <comment ref="F1455" authorId="2" shapeId="0" xr:uid="{506FB1E7-0C29-43D2-A78F-658A1C00135C}">
      <text/>
    </comment>
    <comment ref="F1456" authorId="2" shapeId="0" xr:uid="{69006B10-D01F-4AF4-8880-9EF8AF371DF0}">
      <text/>
    </comment>
    <comment ref="A1458" authorId="2" shapeId="0" xr:uid="{BA67D165-0821-45C3-AF1F-0DEC437306F5}">
      <text>
        <r>
          <rPr>
            <sz val="11"/>
            <color theme="1"/>
            <rFont val="Calibri"/>
            <family val="2"/>
            <scheme val="minor"/>
          </rPr>
          <t>Introduzca un codigo UNSPSC</t>
        </r>
      </text>
    </comment>
    <comment ref="B1458" authorId="2" shapeId="0" xr:uid="{3A1DC6B0-2C0A-4D1C-8B86-AC9349AD357B}">
      <text>
        <r>
          <rPr>
            <sz val="11"/>
            <color theme="1"/>
            <rFont val="Calibri"/>
            <family val="2"/>
            <scheme val="minor"/>
          </rPr>
          <t>Descripción calculada automáticamente a partir de código del artículo</t>
        </r>
      </text>
    </comment>
    <comment ref="C1458" authorId="2" shapeId="0" xr:uid="{F7CFA4CA-5E79-4353-97F0-5E5679152D3A}">
      <text>
        <r>
          <rPr>
            <sz val="11"/>
            <color theme="1"/>
            <rFont val="Calibri"/>
            <family val="2"/>
            <scheme val="minor"/>
          </rPr>
          <t>Seleccione un valor de la lista</t>
        </r>
      </text>
    </comment>
    <comment ref="D1458" authorId="2" shapeId="0" xr:uid="{7BF4EEC9-9BF8-4C8E-ABAD-7E3EF75E02B9}">
      <text>
        <r>
          <rPr>
            <sz val="11"/>
            <color theme="1"/>
            <rFont val="Calibri"/>
            <family val="2"/>
            <scheme val="minor"/>
          </rPr>
          <t>Introduzca un número con dos decimales como máximo. Debe ser igual o mayor a la "Cantidad Real Consumida"</t>
        </r>
      </text>
    </comment>
    <comment ref="E1458" authorId="2" shapeId="0" xr:uid="{42B6B98D-DA69-4F94-B02F-D3523D5085E9}">
      <text>
        <r>
          <rPr>
            <sz val="11"/>
            <color theme="1"/>
            <rFont val="Calibri"/>
            <family val="2"/>
            <scheme val="minor"/>
          </rPr>
          <t>Introduzca un número con dos decimales como máximo</t>
        </r>
      </text>
    </comment>
    <comment ref="F1458" authorId="2" shapeId="0" xr:uid="{CBD8B575-247C-4864-8573-13B3A9C90D68}">
      <text>
        <r>
          <rPr>
            <sz val="11"/>
            <color theme="1"/>
            <rFont val="Calibri"/>
            <family val="2"/>
            <scheme val="minor"/>
          </rPr>
          <t>Monto calculado automáticamente por el sistema</t>
        </r>
      </text>
    </comment>
    <comment ref="A1477" authorId="2" shapeId="0" xr:uid="{378BD4D9-06CF-495E-AD89-630AD153179C}">
      <text>
        <r>
          <rPr>
            <sz val="11"/>
            <color theme="1"/>
            <rFont val="Calibri"/>
            <family val="2"/>
            <scheme val="minor"/>
          </rPr>
          <t>Introducir un texto con el nombre o referencia de la contratación</t>
        </r>
      </text>
    </comment>
    <comment ref="B1477" authorId="2" shapeId="0" xr:uid="{F71C1776-8E8E-4ACB-BEBC-8620A0A7C84B}">
      <text>
        <r>
          <rPr>
            <sz val="11"/>
            <color theme="1"/>
            <rFont val="Calibri"/>
            <family val="2"/>
            <scheme val="minor"/>
          </rPr>
          <t>Introduzca un texto con la finalidad de la contratación</t>
        </r>
      </text>
    </comment>
    <comment ref="C1477" authorId="2" shapeId="0" xr:uid="{5EAF751A-9E78-451F-A67C-3B9E96D97EBF}">
      <text>
        <r>
          <rPr>
            <sz val="11"/>
            <color theme="1"/>
            <rFont val="Calibri"/>
            <family val="2"/>
            <scheme val="minor"/>
          </rPr>
          <t>Seleccionar un valor del listado</t>
        </r>
      </text>
    </comment>
    <comment ref="D1477" authorId="2" shapeId="0" xr:uid="{EB3CF5F9-F6A7-47A8-A475-3212B5713CE9}">
      <text>
        <r>
          <rPr>
            <sz val="11"/>
            <color theme="1"/>
            <rFont val="Calibri"/>
            <family val="2"/>
            <scheme val="minor"/>
          </rPr>
          <t>Seleccione el tipo de procedimiento</t>
        </r>
      </text>
    </comment>
    <comment ref="E1477" authorId="2" shapeId="0" xr:uid="{F8EB66A2-DDB6-4EBC-80A8-CD9FEE18EE1C}">
      <text>
        <r>
          <rPr>
            <sz val="11"/>
            <color theme="1"/>
            <rFont val="Calibri"/>
            <family val="2"/>
            <scheme val="minor"/>
          </rPr>
          <t>Seleccione un valor de la lista</t>
        </r>
      </text>
    </comment>
    <comment ref="F1477" authorId="2" shapeId="0" xr:uid="{11205ACC-FF67-4E9C-9A15-71AF338C9802}">
      <text>
        <r>
          <rPr>
            <sz val="11"/>
            <color theme="1"/>
            <rFont val="Calibri"/>
            <family val="2"/>
            <scheme val="minor"/>
          </rPr>
          <t>Introduzca el código SNIP</t>
        </r>
      </text>
    </comment>
    <comment ref="C1478" authorId="2" shapeId="0" xr:uid="{7FAEB568-E946-46FF-A56B-66443373B81F}">
      <text>
        <r>
          <rPr>
            <sz val="11"/>
            <color theme="1"/>
            <rFont val="Calibri"/>
            <family val="2"/>
            <scheme val="minor"/>
          </rPr>
          <t>Introduzca la fecha de inicio del proceso, en formato dd-mm-aaaa</t>
        </r>
      </text>
    </comment>
    <comment ref="F1478" authorId="2" shapeId="0" xr:uid="{8468D12B-F43B-4CC3-A0A0-82A3765060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2" shapeId="0" xr:uid="{8B011265-B5C4-4FEC-9F27-1C2829C7D8A9}">
      <text/>
    </comment>
    <comment ref="C1480" authorId="2" shapeId="0" xr:uid="{05665ED3-A208-4461-AC3D-FE1CA24C52AF}">
      <text>
        <r>
          <rPr>
            <sz val="11"/>
            <color theme="1"/>
            <rFont val="Calibri"/>
            <family val="2"/>
            <scheme val="minor"/>
          </rPr>
          <t>Introduzca la fecha prevista de adjudicación, en formato dd-mm-aaaa</t>
        </r>
      </text>
    </comment>
    <comment ref="F1480" authorId="2" shapeId="0" xr:uid="{EC355926-86FB-4245-9886-D243DBA473BE}">
      <text/>
    </comment>
    <comment ref="F1481" authorId="2" shapeId="0" xr:uid="{828C8D6D-79C0-4923-99BE-761AC0AA2605}">
      <text/>
    </comment>
    <comment ref="A1483" authorId="2" shapeId="0" xr:uid="{6F6D9C4F-FB14-4F7C-90E4-AE7FC9BEDA4E}">
      <text>
        <r>
          <rPr>
            <sz val="11"/>
            <color theme="1"/>
            <rFont val="Calibri"/>
            <family val="2"/>
            <scheme val="minor"/>
          </rPr>
          <t>Introduzca un codigo UNSPSC</t>
        </r>
      </text>
    </comment>
    <comment ref="B1483" authorId="2" shapeId="0" xr:uid="{FAE4AEED-9B26-4C9A-988E-FDA66F3C5251}">
      <text>
        <r>
          <rPr>
            <sz val="11"/>
            <color theme="1"/>
            <rFont val="Calibri"/>
            <family val="2"/>
            <scheme val="minor"/>
          </rPr>
          <t>Descripción calculada automáticamente a partir de código del artículo</t>
        </r>
      </text>
    </comment>
    <comment ref="C1483" authorId="2" shapeId="0" xr:uid="{231C4707-0163-41A4-91DC-16EC758C1AF1}">
      <text>
        <r>
          <rPr>
            <sz val="11"/>
            <color theme="1"/>
            <rFont val="Calibri"/>
            <family val="2"/>
            <scheme val="minor"/>
          </rPr>
          <t>Seleccione un valor de la lista</t>
        </r>
      </text>
    </comment>
    <comment ref="D1483" authorId="2" shapeId="0" xr:uid="{F7F4ABA8-4C99-4CD4-99AF-434467C33259}">
      <text>
        <r>
          <rPr>
            <sz val="11"/>
            <color theme="1"/>
            <rFont val="Calibri"/>
            <family val="2"/>
            <scheme val="minor"/>
          </rPr>
          <t>Introduzca un número con dos decimales como máximo. Debe ser igual o mayor a la "Cantidad Real Consumida"</t>
        </r>
      </text>
    </comment>
    <comment ref="E1483" authorId="2" shapeId="0" xr:uid="{7F25288B-8985-4693-8300-0C404B7207E6}">
      <text>
        <r>
          <rPr>
            <sz val="11"/>
            <color theme="1"/>
            <rFont val="Calibri"/>
            <family val="2"/>
            <scheme val="minor"/>
          </rPr>
          <t>Introduzca un número con dos decimales como máximo</t>
        </r>
      </text>
    </comment>
    <comment ref="F1483" authorId="2" shapeId="0" xr:uid="{B2C8655D-3A1E-4F8B-9215-CD258E34D96F}">
      <text>
        <r>
          <rPr>
            <sz val="11"/>
            <color theme="1"/>
            <rFont val="Calibri"/>
            <family val="2"/>
            <scheme val="minor"/>
          </rPr>
          <t>Monto calculado automáticamente por el sistema</t>
        </r>
      </text>
    </comment>
    <comment ref="A1505" authorId="2" shapeId="0" xr:uid="{0C00DA62-8CCD-4FB9-9BB5-490CC6E02E4E}">
      <text>
        <r>
          <rPr>
            <sz val="11"/>
            <color theme="1"/>
            <rFont val="Calibri"/>
            <family val="2"/>
            <scheme val="minor"/>
          </rPr>
          <t>Introducir un texto con el nombre o referencia de la contratación</t>
        </r>
      </text>
    </comment>
    <comment ref="B1505" authorId="2" shapeId="0" xr:uid="{1FDC6DB8-3CD7-4D91-BD4C-CFF69559B131}">
      <text>
        <r>
          <rPr>
            <sz val="11"/>
            <color theme="1"/>
            <rFont val="Calibri"/>
            <family val="2"/>
            <scheme val="minor"/>
          </rPr>
          <t>Introduzca un texto con la finalidad de la contratación</t>
        </r>
      </text>
    </comment>
    <comment ref="C1505" authorId="2" shapeId="0" xr:uid="{D1E6BC85-6D8F-4152-8306-F19836414D70}">
      <text>
        <r>
          <rPr>
            <sz val="11"/>
            <color theme="1"/>
            <rFont val="Calibri"/>
            <family val="2"/>
            <scheme val="minor"/>
          </rPr>
          <t>Seleccionar un valor del listado</t>
        </r>
      </text>
    </comment>
    <comment ref="D1505" authorId="2" shapeId="0" xr:uid="{65425815-392D-4E49-9A78-D8D0EC2524FC}">
      <text>
        <r>
          <rPr>
            <sz val="11"/>
            <color theme="1"/>
            <rFont val="Calibri"/>
            <family val="2"/>
            <scheme val="minor"/>
          </rPr>
          <t>Seleccione el tipo de procedimiento</t>
        </r>
      </text>
    </comment>
    <comment ref="E1505" authorId="2" shapeId="0" xr:uid="{FD267235-9779-48CC-9D99-17B588707D78}">
      <text>
        <r>
          <rPr>
            <sz val="11"/>
            <color theme="1"/>
            <rFont val="Calibri"/>
            <family val="2"/>
            <scheme val="minor"/>
          </rPr>
          <t>Seleccione un valor de la lista</t>
        </r>
      </text>
    </comment>
    <comment ref="F1505" authorId="2" shapeId="0" xr:uid="{AD37EA2A-6E3F-446F-8E86-1C892C5B906B}">
      <text>
        <r>
          <rPr>
            <sz val="11"/>
            <color theme="1"/>
            <rFont val="Calibri"/>
            <family val="2"/>
            <scheme val="minor"/>
          </rPr>
          <t>Introduzca el código SNIP</t>
        </r>
      </text>
    </comment>
    <comment ref="C1506" authorId="2" shapeId="0" xr:uid="{72CAE785-50A9-45FD-9174-F19627757B06}">
      <text>
        <r>
          <rPr>
            <sz val="11"/>
            <color theme="1"/>
            <rFont val="Calibri"/>
            <family val="2"/>
            <scheme val="minor"/>
          </rPr>
          <t>Introduzca la fecha de inicio del proceso, en formato dd-mm-aaaa</t>
        </r>
      </text>
    </comment>
    <comment ref="F1506" authorId="2" shapeId="0" xr:uid="{EE926B89-39B9-4008-86EF-537A9C78CC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2" shapeId="0" xr:uid="{1523F3E1-F43B-4054-889C-FD468E379C15}">
      <text/>
    </comment>
    <comment ref="C1508" authorId="2" shapeId="0" xr:uid="{65A40B93-5D39-4325-A945-1D22EEB2ADC4}">
      <text>
        <r>
          <rPr>
            <sz val="11"/>
            <color theme="1"/>
            <rFont val="Calibri"/>
            <family val="2"/>
            <scheme val="minor"/>
          </rPr>
          <t>Introduzca la fecha prevista de adjudicación, en formato dd-mm-aaaa</t>
        </r>
      </text>
    </comment>
    <comment ref="F1508" authorId="2" shapeId="0" xr:uid="{39F9D462-CCA6-49E2-A7C1-726FA277B39A}">
      <text/>
    </comment>
    <comment ref="F1509" authorId="2" shapeId="0" xr:uid="{28B9FF1C-355B-4B8B-B51F-43D08C3131F5}">
      <text/>
    </comment>
    <comment ref="A1511" authorId="2" shapeId="0" xr:uid="{890809FA-BD06-4C94-928D-58D6D3FAF653}">
      <text>
        <r>
          <rPr>
            <sz val="11"/>
            <color theme="1"/>
            <rFont val="Calibri"/>
            <family val="2"/>
            <scheme val="minor"/>
          </rPr>
          <t>Introduzca un codigo UNSPSC</t>
        </r>
      </text>
    </comment>
    <comment ref="B1511" authorId="2" shapeId="0" xr:uid="{95B9D734-3E83-4894-ABAC-C7367C88F524}">
      <text>
        <r>
          <rPr>
            <sz val="11"/>
            <color theme="1"/>
            <rFont val="Calibri"/>
            <family val="2"/>
            <scheme val="minor"/>
          </rPr>
          <t>Descripción calculada automáticamente a partir de código del artículo</t>
        </r>
      </text>
    </comment>
    <comment ref="C1511" authorId="2" shapeId="0" xr:uid="{BA27E892-71B0-442D-95EA-DA76612AFE9C}">
      <text>
        <r>
          <rPr>
            <sz val="11"/>
            <color theme="1"/>
            <rFont val="Calibri"/>
            <family val="2"/>
            <scheme val="minor"/>
          </rPr>
          <t>Seleccione un valor de la lista</t>
        </r>
      </text>
    </comment>
    <comment ref="D1511" authorId="2" shapeId="0" xr:uid="{9D8999B7-39DC-4AB0-930B-9081E20DF9D7}">
      <text>
        <r>
          <rPr>
            <sz val="11"/>
            <color theme="1"/>
            <rFont val="Calibri"/>
            <family val="2"/>
            <scheme val="minor"/>
          </rPr>
          <t>Introduzca un número con dos decimales como máximo. Debe ser igual o mayor a la "Cantidad Real Consumida"</t>
        </r>
      </text>
    </comment>
    <comment ref="E1511" authorId="2" shapeId="0" xr:uid="{BBB84D52-3DB1-44FB-B741-0E77A252BC86}">
      <text>
        <r>
          <rPr>
            <sz val="11"/>
            <color theme="1"/>
            <rFont val="Calibri"/>
            <family val="2"/>
            <scheme val="minor"/>
          </rPr>
          <t>Introduzca un número con dos decimales como máximo</t>
        </r>
      </text>
    </comment>
    <comment ref="F1511" authorId="2" shapeId="0" xr:uid="{6B546B2F-CB78-4DFC-9FD8-4E73D6FA156F}">
      <text>
        <r>
          <rPr>
            <sz val="11"/>
            <color theme="1"/>
            <rFont val="Calibri"/>
            <family val="2"/>
            <scheme val="minor"/>
          </rPr>
          <t>Monto calculado automáticamente por el sistema</t>
        </r>
      </text>
    </comment>
    <comment ref="A1516" authorId="2" shapeId="0" xr:uid="{A2BFB9E2-9C4E-45D6-9BC7-0CB5C5FE691F}">
      <text>
        <r>
          <rPr>
            <sz val="11"/>
            <color theme="1"/>
            <rFont val="Calibri"/>
            <family val="2"/>
            <scheme val="minor"/>
          </rPr>
          <t>Introducir un texto con el nombre o referencia de la contratación</t>
        </r>
      </text>
    </comment>
    <comment ref="B1516" authorId="2" shapeId="0" xr:uid="{DC9B5821-F416-4E00-86EB-B2F2AC48B7CD}">
      <text>
        <r>
          <rPr>
            <sz val="11"/>
            <color theme="1"/>
            <rFont val="Calibri"/>
            <family val="2"/>
            <scheme val="minor"/>
          </rPr>
          <t>Introduzca un texto con la finalidad de la contratación</t>
        </r>
      </text>
    </comment>
    <comment ref="C1516" authorId="2" shapeId="0" xr:uid="{CD13205B-3D4B-4B46-973E-5DFFCB97A3C4}">
      <text>
        <r>
          <rPr>
            <sz val="11"/>
            <color theme="1"/>
            <rFont val="Calibri"/>
            <family val="2"/>
            <scheme val="minor"/>
          </rPr>
          <t>Seleccionar un valor del listado</t>
        </r>
      </text>
    </comment>
    <comment ref="D1516" authorId="2" shapeId="0" xr:uid="{1AFD2E45-B7B4-4F8D-963F-BE1ACD6FB43C}">
      <text>
        <r>
          <rPr>
            <sz val="11"/>
            <color theme="1"/>
            <rFont val="Calibri"/>
            <family val="2"/>
            <scheme val="minor"/>
          </rPr>
          <t>Seleccione el tipo de procedimiento</t>
        </r>
      </text>
    </comment>
    <comment ref="E1516" authorId="2" shapeId="0" xr:uid="{A06FB76B-CA7A-4B26-9679-18D7CEB6579F}">
      <text>
        <r>
          <rPr>
            <sz val="11"/>
            <color theme="1"/>
            <rFont val="Calibri"/>
            <family val="2"/>
            <scheme val="minor"/>
          </rPr>
          <t>Seleccione un valor de la lista</t>
        </r>
      </text>
    </comment>
    <comment ref="F1516" authorId="2" shapeId="0" xr:uid="{B73221AC-3FF7-4D0D-A201-8FD794B822DF}">
      <text>
        <r>
          <rPr>
            <sz val="11"/>
            <color theme="1"/>
            <rFont val="Calibri"/>
            <family val="2"/>
            <scheme val="minor"/>
          </rPr>
          <t>Introduzca el código SNIP</t>
        </r>
      </text>
    </comment>
    <comment ref="C1517" authorId="2" shapeId="0" xr:uid="{EB5BCF22-2B2A-4E62-AEE3-3660369168CA}">
      <text>
        <r>
          <rPr>
            <sz val="11"/>
            <color theme="1"/>
            <rFont val="Calibri"/>
            <family val="2"/>
            <scheme val="minor"/>
          </rPr>
          <t>Introduzca la fecha de inicio del proceso, en formato dd-mm-aaaa</t>
        </r>
      </text>
    </comment>
    <comment ref="F1517" authorId="2" shapeId="0" xr:uid="{2775A968-F68A-4283-8189-D68AD4B095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8" authorId="2" shapeId="0" xr:uid="{D831DF48-7200-42BF-8D06-0AC3BA42DB10}">
      <text/>
    </comment>
    <comment ref="C1519" authorId="2" shapeId="0" xr:uid="{1C20C98B-8727-497C-B331-B68B90F2D752}">
      <text>
        <r>
          <rPr>
            <sz val="11"/>
            <color theme="1"/>
            <rFont val="Calibri"/>
            <family val="2"/>
            <scheme val="minor"/>
          </rPr>
          <t>Introduzca la fecha prevista de adjudicación, en formato dd-mm-aaaa</t>
        </r>
      </text>
    </comment>
    <comment ref="F1519" authorId="2" shapeId="0" xr:uid="{949F478B-B916-45BD-BA1A-7CFC15F2EC3B}">
      <text/>
    </comment>
    <comment ref="F1520" authorId="2" shapeId="0" xr:uid="{03F0E720-A4A4-4C80-B5B4-B8C5FF801833}">
      <text/>
    </comment>
    <comment ref="A1522" authorId="2" shapeId="0" xr:uid="{4CE10888-CFC2-4706-A37A-8D7FA2861CE3}">
      <text>
        <r>
          <rPr>
            <sz val="11"/>
            <color theme="1"/>
            <rFont val="Calibri"/>
            <family val="2"/>
            <scheme val="minor"/>
          </rPr>
          <t>Introduzca un codigo UNSPSC</t>
        </r>
      </text>
    </comment>
    <comment ref="B1522" authorId="2" shapeId="0" xr:uid="{CA457A0E-8A07-4BD4-9E58-2C7192C080B1}">
      <text>
        <r>
          <rPr>
            <sz val="11"/>
            <color theme="1"/>
            <rFont val="Calibri"/>
            <family val="2"/>
            <scheme val="minor"/>
          </rPr>
          <t>Descripción calculada automáticamente a partir de código del artículo</t>
        </r>
      </text>
    </comment>
    <comment ref="C1522" authorId="2" shapeId="0" xr:uid="{6BC57125-74E0-4A0F-9A07-7051B88A6D56}">
      <text>
        <r>
          <rPr>
            <sz val="11"/>
            <color theme="1"/>
            <rFont val="Calibri"/>
            <family val="2"/>
            <scheme val="minor"/>
          </rPr>
          <t>Seleccione un valor de la lista</t>
        </r>
      </text>
    </comment>
    <comment ref="D1522" authorId="2" shapeId="0" xr:uid="{234F415C-8017-40C9-9CFA-39DFF61DE182}">
      <text>
        <r>
          <rPr>
            <sz val="11"/>
            <color theme="1"/>
            <rFont val="Calibri"/>
            <family val="2"/>
            <scheme val="minor"/>
          </rPr>
          <t>Introduzca un número con dos decimales como máximo. Debe ser igual o mayor a la "Cantidad Real Consumida"</t>
        </r>
      </text>
    </comment>
    <comment ref="E1522" authorId="2" shapeId="0" xr:uid="{E0F95C1C-C210-4B99-9235-C8937793D437}">
      <text>
        <r>
          <rPr>
            <sz val="11"/>
            <color theme="1"/>
            <rFont val="Calibri"/>
            <family val="2"/>
            <scheme val="minor"/>
          </rPr>
          <t>Introduzca un número con dos decimales como máximo</t>
        </r>
      </text>
    </comment>
    <comment ref="F1522" authorId="2" shapeId="0" xr:uid="{2ED2E321-A6C4-4D84-81C6-F1387CA0EB7A}">
      <text>
        <r>
          <rPr>
            <sz val="11"/>
            <color theme="1"/>
            <rFont val="Calibri"/>
            <family val="2"/>
            <scheme val="minor"/>
          </rPr>
          <t>Monto calculado automáticamente por el sistema</t>
        </r>
      </text>
    </comment>
    <comment ref="A1529" authorId="2" shapeId="0" xr:uid="{0626B76D-0791-4AC0-8D6F-28248E19612D}">
      <text>
        <r>
          <rPr>
            <sz val="11"/>
            <color theme="1"/>
            <rFont val="Calibri"/>
            <family val="2"/>
            <scheme val="minor"/>
          </rPr>
          <t>Introducir un texto con el nombre o referencia de la contratación</t>
        </r>
      </text>
    </comment>
    <comment ref="B1529" authorId="2" shapeId="0" xr:uid="{7CC93A87-3101-4708-AD90-3F0507DCC752}">
      <text>
        <r>
          <rPr>
            <sz val="11"/>
            <color theme="1"/>
            <rFont val="Calibri"/>
            <family val="2"/>
            <scheme val="minor"/>
          </rPr>
          <t>Introduzca un texto con la finalidad de la contratación</t>
        </r>
      </text>
    </comment>
    <comment ref="C1529" authorId="2" shapeId="0" xr:uid="{C81500AC-5F42-4EBF-ABDF-8DEA76A9A411}">
      <text>
        <r>
          <rPr>
            <sz val="11"/>
            <color theme="1"/>
            <rFont val="Calibri"/>
            <family val="2"/>
            <scheme val="minor"/>
          </rPr>
          <t>Seleccionar un valor del listado</t>
        </r>
      </text>
    </comment>
    <comment ref="D1529" authorId="2" shapeId="0" xr:uid="{30E37B00-163F-4343-ADBD-97544EFA4056}">
      <text>
        <r>
          <rPr>
            <sz val="11"/>
            <color theme="1"/>
            <rFont val="Calibri"/>
            <family val="2"/>
            <scheme val="minor"/>
          </rPr>
          <t>Seleccione el tipo de procedimiento</t>
        </r>
      </text>
    </comment>
    <comment ref="E1529" authorId="2" shapeId="0" xr:uid="{E8270ADE-3969-40E5-B5A9-F5B3815450CA}">
      <text>
        <r>
          <rPr>
            <sz val="11"/>
            <color theme="1"/>
            <rFont val="Calibri"/>
            <family val="2"/>
            <scheme val="minor"/>
          </rPr>
          <t>Seleccione un valor de la lista</t>
        </r>
      </text>
    </comment>
    <comment ref="F1529" authorId="2" shapeId="0" xr:uid="{EC229B5F-6EBE-462A-9FAE-402CD08637CF}">
      <text>
        <r>
          <rPr>
            <sz val="11"/>
            <color theme="1"/>
            <rFont val="Calibri"/>
            <family val="2"/>
            <scheme val="minor"/>
          </rPr>
          <t>Introduzca el código SNIP</t>
        </r>
      </text>
    </comment>
    <comment ref="C1530" authorId="2" shapeId="0" xr:uid="{5F511B92-86AD-4485-8AD7-F2790C6D69CD}">
      <text>
        <r>
          <rPr>
            <sz val="11"/>
            <color theme="1"/>
            <rFont val="Calibri"/>
            <family val="2"/>
            <scheme val="minor"/>
          </rPr>
          <t>Introduzca la fecha de inicio del proceso, en formato dd-mm-aaaa</t>
        </r>
      </text>
    </comment>
    <comment ref="F1530" authorId="2" shapeId="0" xr:uid="{4FB23FF8-F88D-4F6B-A0FE-A426985E21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1" authorId="2" shapeId="0" xr:uid="{2BFFE91B-2807-4255-857C-6E6D1DF14EC5}">
      <text/>
    </comment>
    <comment ref="C1532" authorId="2" shapeId="0" xr:uid="{A0C18846-7D2B-42D3-AA80-252255FD6B66}">
      <text>
        <r>
          <rPr>
            <sz val="11"/>
            <color theme="1"/>
            <rFont val="Calibri"/>
            <family val="2"/>
            <scheme val="minor"/>
          </rPr>
          <t>Introduzca la fecha prevista de adjudicación, en formato dd-mm-aaaa</t>
        </r>
      </text>
    </comment>
    <comment ref="F1532" authorId="2" shapeId="0" xr:uid="{58A9FD5D-437F-4558-94BD-AC10F91698FD}">
      <text/>
    </comment>
    <comment ref="F1533" authorId="2" shapeId="0" xr:uid="{4464E726-FBD6-4FD3-A98B-E23A129C906A}">
      <text/>
    </comment>
    <comment ref="A1535" authorId="2" shapeId="0" xr:uid="{3617130B-A7A7-447F-B851-139DC60E7A80}">
      <text>
        <r>
          <rPr>
            <sz val="11"/>
            <color theme="1"/>
            <rFont val="Calibri"/>
            <family val="2"/>
            <scheme val="minor"/>
          </rPr>
          <t>Introduzca un codigo UNSPSC</t>
        </r>
      </text>
    </comment>
    <comment ref="B1535" authorId="2" shapeId="0" xr:uid="{A3135813-B281-4B08-8C7B-9C5F43D6A38A}">
      <text>
        <r>
          <rPr>
            <sz val="11"/>
            <color theme="1"/>
            <rFont val="Calibri"/>
            <family val="2"/>
            <scheme val="minor"/>
          </rPr>
          <t>Descripción calculada automáticamente a partir de código del artículo</t>
        </r>
      </text>
    </comment>
    <comment ref="C1535" authorId="2" shapeId="0" xr:uid="{8669EEE0-3C85-446D-9D57-1176BBECCD08}">
      <text>
        <r>
          <rPr>
            <sz val="11"/>
            <color theme="1"/>
            <rFont val="Calibri"/>
            <family val="2"/>
            <scheme val="minor"/>
          </rPr>
          <t>Seleccione un valor de la lista</t>
        </r>
      </text>
    </comment>
    <comment ref="D1535" authorId="2" shapeId="0" xr:uid="{CB732014-3BBF-42D0-BC90-07C4D8283491}">
      <text>
        <r>
          <rPr>
            <sz val="11"/>
            <color theme="1"/>
            <rFont val="Calibri"/>
            <family val="2"/>
            <scheme val="minor"/>
          </rPr>
          <t>Introduzca un número con dos decimales como máximo. Debe ser igual o mayor a la "Cantidad Real Consumida"</t>
        </r>
      </text>
    </comment>
    <comment ref="E1535" authorId="2" shapeId="0" xr:uid="{EDF721ED-87BF-4871-A8CE-BC5CB8941305}">
      <text>
        <r>
          <rPr>
            <sz val="11"/>
            <color theme="1"/>
            <rFont val="Calibri"/>
            <family val="2"/>
            <scheme val="minor"/>
          </rPr>
          <t>Introduzca un número con dos decimales como máximo</t>
        </r>
      </text>
    </comment>
    <comment ref="F1535" authorId="2" shapeId="0" xr:uid="{5F0E0E0C-0671-40DF-A4BA-E0413B47C96A}">
      <text>
        <r>
          <rPr>
            <sz val="11"/>
            <color theme="1"/>
            <rFont val="Calibri"/>
            <family val="2"/>
            <scheme val="minor"/>
          </rPr>
          <t>Monto calculado automáticamente por el sistema</t>
        </r>
      </text>
    </comment>
    <comment ref="A1541" authorId="2" shapeId="0" xr:uid="{C61C03C6-BFCD-49F8-BF26-DE1DA405FCC7}">
      <text>
        <r>
          <rPr>
            <sz val="11"/>
            <color theme="1"/>
            <rFont val="Calibri"/>
            <family val="2"/>
            <scheme val="minor"/>
          </rPr>
          <t>Introducir un texto con el nombre o referencia de la contratación</t>
        </r>
      </text>
    </comment>
    <comment ref="B1541" authorId="2" shapeId="0" xr:uid="{FD269546-570C-4A19-B623-367E1BFF7F01}">
      <text>
        <r>
          <rPr>
            <sz val="11"/>
            <color theme="1"/>
            <rFont val="Calibri"/>
            <family val="2"/>
            <scheme val="minor"/>
          </rPr>
          <t>Introduzca un texto con la finalidad de la contratación</t>
        </r>
      </text>
    </comment>
    <comment ref="C1541" authorId="2" shapeId="0" xr:uid="{D83EF0BF-E3CF-44A9-8A34-9AA1C7E09ECE}">
      <text>
        <r>
          <rPr>
            <sz val="11"/>
            <color theme="1"/>
            <rFont val="Calibri"/>
            <family val="2"/>
            <scheme val="minor"/>
          </rPr>
          <t>Seleccionar un valor del listado</t>
        </r>
      </text>
    </comment>
    <comment ref="D1541" authorId="2" shapeId="0" xr:uid="{30DF1E2F-81C5-469F-9358-3CAEE45E3596}">
      <text>
        <r>
          <rPr>
            <sz val="11"/>
            <color theme="1"/>
            <rFont val="Calibri"/>
            <family val="2"/>
            <scheme val="minor"/>
          </rPr>
          <t>Seleccione el tipo de procedimiento</t>
        </r>
      </text>
    </comment>
    <comment ref="E1541" authorId="2" shapeId="0" xr:uid="{4E6243C8-63C8-471A-AA26-33BB58954DB7}">
      <text>
        <r>
          <rPr>
            <sz val="11"/>
            <color theme="1"/>
            <rFont val="Calibri"/>
            <family val="2"/>
            <scheme val="minor"/>
          </rPr>
          <t>Seleccione un valor de la lista</t>
        </r>
      </text>
    </comment>
    <comment ref="F1541" authorId="2" shapeId="0" xr:uid="{D5271631-327F-4C2E-8295-3CCAAEC3A22D}">
      <text>
        <r>
          <rPr>
            <sz val="11"/>
            <color theme="1"/>
            <rFont val="Calibri"/>
            <family val="2"/>
            <scheme val="minor"/>
          </rPr>
          <t>Introduzca el código SNIP</t>
        </r>
      </text>
    </comment>
    <comment ref="C1542" authorId="2" shapeId="0" xr:uid="{A7E55C57-614C-4735-8509-EDFF4CBAECF9}">
      <text>
        <r>
          <rPr>
            <sz val="11"/>
            <color theme="1"/>
            <rFont val="Calibri"/>
            <family val="2"/>
            <scheme val="minor"/>
          </rPr>
          <t>Introduzca la fecha de inicio del proceso, en formato dd-mm-aaaa</t>
        </r>
      </text>
    </comment>
    <comment ref="F1542" authorId="2" shapeId="0" xr:uid="{8ABBF2DB-192E-4A61-AC77-85105AF53B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3" authorId="2" shapeId="0" xr:uid="{7919818D-CD9B-4A49-BF1E-141857114C0D}">
      <text/>
    </comment>
    <comment ref="C1544" authorId="2" shapeId="0" xr:uid="{7689521F-9FF3-4BDD-8FC2-7F62DE6BB970}">
      <text>
        <r>
          <rPr>
            <sz val="11"/>
            <color theme="1"/>
            <rFont val="Calibri"/>
            <family val="2"/>
            <scheme val="minor"/>
          </rPr>
          <t>Introduzca la fecha prevista de adjudicación, en formato dd-mm-aaaa</t>
        </r>
      </text>
    </comment>
    <comment ref="F1544" authorId="2" shapeId="0" xr:uid="{CE8B3E80-7F83-4AAC-B9D8-8B70864D7D3E}">
      <text/>
    </comment>
    <comment ref="F1545" authorId="2" shapeId="0" xr:uid="{816E0A5D-F368-4088-BF5B-13D51375F42C}">
      <text/>
    </comment>
    <comment ref="A1547" authorId="2" shapeId="0" xr:uid="{21AF578B-09DA-49D4-88F8-DEF0D6DB4CCB}">
      <text>
        <r>
          <rPr>
            <sz val="11"/>
            <color theme="1"/>
            <rFont val="Calibri"/>
            <family val="2"/>
            <scheme val="minor"/>
          </rPr>
          <t>Introduzca un codigo UNSPSC</t>
        </r>
      </text>
    </comment>
    <comment ref="B1547" authorId="2" shapeId="0" xr:uid="{C93B3F0A-C669-4C29-B9A2-38C1231733CF}">
      <text>
        <r>
          <rPr>
            <sz val="11"/>
            <color theme="1"/>
            <rFont val="Calibri"/>
            <family val="2"/>
            <scheme val="minor"/>
          </rPr>
          <t>Descripción calculada automáticamente a partir de código del artículo</t>
        </r>
      </text>
    </comment>
    <comment ref="C1547" authorId="2" shapeId="0" xr:uid="{73469411-614A-4C70-A845-0FE928970E78}">
      <text>
        <r>
          <rPr>
            <sz val="11"/>
            <color theme="1"/>
            <rFont val="Calibri"/>
            <family val="2"/>
            <scheme val="minor"/>
          </rPr>
          <t>Seleccione un valor de la lista</t>
        </r>
      </text>
    </comment>
    <comment ref="D1547" authorId="2" shapeId="0" xr:uid="{D3474FC5-A5BF-416F-ABF0-31022361E080}">
      <text>
        <r>
          <rPr>
            <sz val="11"/>
            <color theme="1"/>
            <rFont val="Calibri"/>
            <family val="2"/>
            <scheme val="minor"/>
          </rPr>
          <t>Introduzca un número con dos decimales como máximo. Debe ser igual o mayor a la "Cantidad Real Consumida"</t>
        </r>
      </text>
    </comment>
    <comment ref="E1547" authorId="2" shapeId="0" xr:uid="{51A45CCA-87DA-4888-8CD9-C93F1DFD998B}">
      <text>
        <r>
          <rPr>
            <sz val="11"/>
            <color theme="1"/>
            <rFont val="Calibri"/>
            <family val="2"/>
            <scheme val="minor"/>
          </rPr>
          <t>Introduzca un número con dos decimales como máximo</t>
        </r>
      </text>
    </comment>
    <comment ref="F1547" authorId="2" shapeId="0" xr:uid="{F4E65834-73AD-44C7-842B-00224C3293C5}">
      <text>
        <r>
          <rPr>
            <sz val="11"/>
            <color theme="1"/>
            <rFont val="Calibri"/>
            <family val="2"/>
            <scheme val="minor"/>
          </rPr>
          <t>Monto calculado automáticamente por el sistema</t>
        </r>
      </text>
    </comment>
    <comment ref="A1553" authorId="2" shapeId="0" xr:uid="{7581E9A3-0CD8-46C5-B58A-42F31D75D9DC}">
      <text>
        <r>
          <rPr>
            <sz val="11"/>
            <color theme="1"/>
            <rFont val="Calibri"/>
            <family val="2"/>
            <scheme val="minor"/>
          </rPr>
          <t>Introducir un texto con el nombre o referencia de la contratación</t>
        </r>
      </text>
    </comment>
    <comment ref="B1553" authorId="2" shapeId="0" xr:uid="{E471118E-6641-492E-9578-EB971C6D9839}">
      <text>
        <r>
          <rPr>
            <sz val="11"/>
            <color theme="1"/>
            <rFont val="Calibri"/>
            <family val="2"/>
            <scheme val="minor"/>
          </rPr>
          <t>Introduzca un texto con la finalidad de la contratación</t>
        </r>
      </text>
    </comment>
    <comment ref="C1553" authorId="2" shapeId="0" xr:uid="{A40656A8-550F-4F6D-BD82-7D4F146F1F33}">
      <text>
        <r>
          <rPr>
            <sz val="11"/>
            <color theme="1"/>
            <rFont val="Calibri"/>
            <family val="2"/>
            <scheme val="minor"/>
          </rPr>
          <t>Seleccionar un valor del listado</t>
        </r>
      </text>
    </comment>
    <comment ref="D1553" authorId="2" shapeId="0" xr:uid="{6E124A8E-C39F-43A3-ACDD-0DF06AF07838}">
      <text>
        <r>
          <rPr>
            <sz val="11"/>
            <color theme="1"/>
            <rFont val="Calibri"/>
            <family val="2"/>
            <scheme val="minor"/>
          </rPr>
          <t>Seleccione el tipo de procedimiento</t>
        </r>
      </text>
    </comment>
    <comment ref="E1553" authorId="2" shapeId="0" xr:uid="{47ECF3E8-BACF-4F70-A031-8373CB156124}">
      <text>
        <r>
          <rPr>
            <sz val="11"/>
            <color theme="1"/>
            <rFont val="Calibri"/>
            <family val="2"/>
            <scheme val="minor"/>
          </rPr>
          <t>Seleccione un valor de la lista</t>
        </r>
      </text>
    </comment>
    <comment ref="F1553" authorId="2" shapeId="0" xr:uid="{E82A4613-08CA-4DB6-969C-0CA206D09291}">
      <text>
        <r>
          <rPr>
            <sz val="11"/>
            <color theme="1"/>
            <rFont val="Calibri"/>
            <family val="2"/>
            <scheme val="minor"/>
          </rPr>
          <t>Introduzca el código SNIP</t>
        </r>
      </text>
    </comment>
    <comment ref="C1554" authorId="2" shapeId="0" xr:uid="{C35A2101-D895-488B-B10C-A8FD53B1689F}">
      <text>
        <r>
          <rPr>
            <sz val="11"/>
            <color theme="1"/>
            <rFont val="Calibri"/>
            <family val="2"/>
            <scheme val="minor"/>
          </rPr>
          <t>Introduzca la fecha de inicio del proceso, en formato dd-mm-aaaa</t>
        </r>
      </text>
    </comment>
    <comment ref="F1554" authorId="2" shapeId="0" xr:uid="{4B6DD2CB-8149-4BBE-8028-B8CD3E2F5B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2" shapeId="0" xr:uid="{883B53A5-6112-4DE3-A2A0-1C174BE53773}">
      <text/>
    </comment>
    <comment ref="C1556" authorId="2" shapeId="0" xr:uid="{8DB5839A-79D8-4B5E-89D4-AFD08E493AF6}">
      <text>
        <r>
          <rPr>
            <sz val="11"/>
            <color theme="1"/>
            <rFont val="Calibri"/>
            <family val="2"/>
            <scheme val="minor"/>
          </rPr>
          <t>Introduzca la fecha prevista de adjudicación, en formato dd-mm-aaaa</t>
        </r>
      </text>
    </comment>
    <comment ref="F1556" authorId="2" shapeId="0" xr:uid="{70876E32-B874-4188-8261-67597229A5DC}">
      <text/>
    </comment>
    <comment ref="F1557" authorId="2" shapeId="0" xr:uid="{CDAC2663-66E0-4DD4-AC60-15B562840D88}">
      <text/>
    </comment>
    <comment ref="A1559" authorId="2" shapeId="0" xr:uid="{D561CBC2-6510-4481-AE50-17D2DCCCD58F}">
      <text>
        <r>
          <rPr>
            <sz val="11"/>
            <color theme="1"/>
            <rFont val="Calibri"/>
            <family val="2"/>
            <scheme val="minor"/>
          </rPr>
          <t>Introduzca un codigo UNSPSC</t>
        </r>
      </text>
    </comment>
    <comment ref="B1559" authorId="2" shapeId="0" xr:uid="{F71249D6-DC9B-4347-A5F7-CD5D02AD6A7E}">
      <text>
        <r>
          <rPr>
            <sz val="11"/>
            <color theme="1"/>
            <rFont val="Calibri"/>
            <family val="2"/>
            <scheme val="minor"/>
          </rPr>
          <t>Descripción calculada automáticamente a partir de código del artículo</t>
        </r>
      </text>
    </comment>
    <comment ref="C1559" authorId="2" shapeId="0" xr:uid="{9C77EDE4-09F0-43DA-B718-C82B345E0147}">
      <text>
        <r>
          <rPr>
            <sz val="11"/>
            <color theme="1"/>
            <rFont val="Calibri"/>
            <family val="2"/>
            <scheme val="minor"/>
          </rPr>
          <t>Seleccione un valor de la lista</t>
        </r>
      </text>
    </comment>
    <comment ref="D1559" authorId="2" shapeId="0" xr:uid="{B1C30BFF-99FD-465C-A707-5F8269867A62}">
      <text>
        <r>
          <rPr>
            <sz val="11"/>
            <color theme="1"/>
            <rFont val="Calibri"/>
            <family val="2"/>
            <scheme val="minor"/>
          </rPr>
          <t>Introduzca un número con dos decimales como máximo. Debe ser igual o mayor a la "Cantidad Real Consumida"</t>
        </r>
      </text>
    </comment>
    <comment ref="E1559" authorId="2" shapeId="0" xr:uid="{EDE95BD9-3DFA-4A17-89AD-801AB44C79D2}">
      <text>
        <r>
          <rPr>
            <sz val="11"/>
            <color theme="1"/>
            <rFont val="Calibri"/>
            <family val="2"/>
            <scheme val="minor"/>
          </rPr>
          <t>Introduzca un número con dos decimales como máximo</t>
        </r>
      </text>
    </comment>
    <comment ref="F1559" authorId="2" shapeId="0" xr:uid="{23EA47FD-A94C-43B1-9230-5FA83E6CE649}">
      <text>
        <r>
          <rPr>
            <sz val="11"/>
            <color theme="1"/>
            <rFont val="Calibri"/>
            <family val="2"/>
            <scheme val="minor"/>
          </rPr>
          <t>Monto calculado automáticamente por el sistema</t>
        </r>
      </text>
    </comment>
    <comment ref="A1565" authorId="2" shapeId="0" xr:uid="{9185A782-9D4F-4F82-9A3D-3DB2CBC8D0DB}">
      <text>
        <r>
          <rPr>
            <sz val="11"/>
            <color theme="1"/>
            <rFont val="Calibri"/>
            <family val="2"/>
            <scheme val="minor"/>
          </rPr>
          <t>Introducir un texto con el nombre o referencia de la contratación</t>
        </r>
      </text>
    </comment>
    <comment ref="B1565" authorId="2" shapeId="0" xr:uid="{ABEB2885-7727-4D80-8F5F-6698ADD5315A}">
      <text>
        <r>
          <rPr>
            <sz val="11"/>
            <color theme="1"/>
            <rFont val="Calibri"/>
            <family val="2"/>
            <scheme val="minor"/>
          </rPr>
          <t>Introduzca un texto con la finalidad de la contratación</t>
        </r>
      </text>
    </comment>
    <comment ref="C1565" authorId="2" shapeId="0" xr:uid="{4B1FA21C-2292-4944-AD4C-AE6892F961D2}">
      <text>
        <r>
          <rPr>
            <sz val="11"/>
            <color theme="1"/>
            <rFont val="Calibri"/>
            <family val="2"/>
            <scheme val="minor"/>
          </rPr>
          <t>Seleccionar un valor del listado</t>
        </r>
      </text>
    </comment>
    <comment ref="D1565" authorId="2" shapeId="0" xr:uid="{E1C6F838-0963-4B49-A1FF-CC8CD462E31D}">
      <text>
        <r>
          <rPr>
            <sz val="11"/>
            <color theme="1"/>
            <rFont val="Calibri"/>
            <family val="2"/>
            <scheme val="minor"/>
          </rPr>
          <t>Seleccione el tipo de procedimiento</t>
        </r>
      </text>
    </comment>
    <comment ref="E1565" authorId="2" shapeId="0" xr:uid="{5D203074-E1DB-4D5D-A0B5-760C531902DA}">
      <text>
        <r>
          <rPr>
            <sz val="11"/>
            <color theme="1"/>
            <rFont val="Calibri"/>
            <family val="2"/>
            <scheme val="minor"/>
          </rPr>
          <t>Seleccione un valor de la lista</t>
        </r>
      </text>
    </comment>
    <comment ref="F1565" authorId="2" shapeId="0" xr:uid="{0DD140CD-0698-40D4-94C4-28A25512C086}">
      <text>
        <r>
          <rPr>
            <sz val="11"/>
            <color theme="1"/>
            <rFont val="Calibri"/>
            <family val="2"/>
            <scheme val="minor"/>
          </rPr>
          <t>Introduzca el código SNIP</t>
        </r>
      </text>
    </comment>
    <comment ref="C1566" authorId="2" shapeId="0" xr:uid="{568B9442-6D20-4134-8A0A-D7E72754ABCA}">
      <text>
        <r>
          <rPr>
            <sz val="11"/>
            <color theme="1"/>
            <rFont val="Calibri"/>
            <family val="2"/>
            <scheme val="minor"/>
          </rPr>
          <t>Introduzca la fecha de inicio del proceso, en formato dd-mm-aaaa</t>
        </r>
      </text>
    </comment>
    <comment ref="F1566" authorId="2" shapeId="0" xr:uid="{6B3C23B7-A909-4276-B6C4-D2679E6CAD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xr:uid="{0B0C16D9-FAA5-437D-9D21-18914F51DDA6}">
      <text/>
    </comment>
    <comment ref="C1568" authorId="2" shapeId="0" xr:uid="{7B010348-A624-406C-B718-B9FECB59CFDE}">
      <text>
        <r>
          <rPr>
            <sz val="11"/>
            <color theme="1"/>
            <rFont val="Calibri"/>
            <family val="2"/>
            <scheme val="minor"/>
          </rPr>
          <t>Introduzca la fecha prevista de adjudicación, en formato dd-mm-aaaa</t>
        </r>
      </text>
    </comment>
    <comment ref="F1568" authorId="2" shapeId="0" xr:uid="{5653E490-E725-4AD0-AC30-9AAAC17C0E26}">
      <text/>
    </comment>
    <comment ref="F1569" authorId="2" shapeId="0" xr:uid="{ED26E51F-8C4C-414F-BE12-6D6EABB4E9C6}">
      <text/>
    </comment>
    <comment ref="A1571" authorId="2" shapeId="0" xr:uid="{FF4CC5F4-FF88-4376-A709-8E0EF2F6E694}">
      <text>
        <r>
          <rPr>
            <sz val="11"/>
            <color theme="1"/>
            <rFont val="Calibri"/>
            <family val="2"/>
            <scheme val="minor"/>
          </rPr>
          <t>Introduzca un codigo UNSPSC</t>
        </r>
      </text>
    </comment>
    <comment ref="B1571" authorId="2" shapeId="0" xr:uid="{CD342025-B93F-4D13-B27D-A67135CB233B}">
      <text>
        <r>
          <rPr>
            <sz val="11"/>
            <color theme="1"/>
            <rFont val="Calibri"/>
            <family val="2"/>
            <scheme val="minor"/>
          </rPr>
          <t>Descripción calculada automáticamente a partir de código del artículo</t>
        </r>
      </text>
    </comment>
    <comment ref="C1571" authorId="2" shapeId="0" xr:uid="{042DEB78-B971-4DCF-A245-30B9CC2B2694}">
      <text>
        <r>
          <rPr>
            <sz val="11"/>
            <color theme="1"/>
            <rFont val="Calibri"/>
            <family val="2"/>
            <scheme val="minor"/>
          </rPr>
          <t>Seleccione un valor de la lista</t>
        </r>
      </text>
    </comment>
    <comment ref="D1571" authorId="2" shapeId="0" xr:uid="{C342E4C3-AC52-4471-B278-EE5673911B3F}">
      <text>
        <r>
          <rPr>
            <sz val="11"/>
            <color theme="1"/>
            <rFont val="Calibri"/>
            <family val="2"/>
            <scheme val="minor"/>
          </rPr>
          <t>Introduzca un número con dos decimales como máximo. Debe ser igual o mayor a la "Cantidad Real Consumida"</t>
        </r>
      </text>
    </comment>
    <comment ref="E1571" authorId="2" shapeId="0" xr:uid="{A5F2C785-20A4-432B-9F45-80A4449A5FBE}">
      <text>
        <r>
          <rPr>
            <sz val="11"/>
            <color theme="1"/>
            <rFont val="Calibri"/>
            <family val="2"/>
            <scheme val="minor"/>
          </rPr>
          <t>Introduzca un número con dos decimales como máximo</t>
        </r>
      </text>
    </comment>
    <comment ref="F1571" authorId="2" shapeId="0" xr:uid="{6FD4377B-08ED-4545-BC1E-4A19E76EA74A}">
      <text>
        <r>
          <rPr>
            <sz val="11"/>
            <color theme="1"/>
            <rFont val="Calibri"/>
            <family val="2"/>
            <scheme val="minor"/>
          </rPr>
          <t>Monto calculado automáticamente por el sistema</t>
        </r>
      </text>
    </comment>
    <comment ref="A1577" authorId="2" shapeId="0" xr:uid="{3679CB27-CDF8-4C08-BDA8-937809453912}">
      <text>
        <r>
          <rPr>
            <sz val="11"/>
            <color theme="1"/>
            <rFont val="Calibri"/>
            <family val="2"/>
            <scheme val="minor"/>
          </rPr>
          <t>Introducir un texto con el nombre o referencia de la contratación</t>
        </r>
      </text>
    </comment>
    <comment ref="B1577" authorId="2" shapeId="0" xr:uid="{05A3A505-1CEB-46CD-8B2E-F563496094AC}">
      <text>
        <r>
          <rPr>
            <sz val="11"/>
            <color theme="1"/>
            <rFont val="Calibri"/>
            <family val="2"/>
            <scheme val="minor"/>
          </rPr>
          <t>Introduzca un texto con la finalidad de la contratación</t>
        </r>
      </text>
    </comment>
    <comment ref="C1577" authorId="2" shapeId="0" xr:uid="{41441CC6-1CE4-4631-BF3E-D9557985099A}">
      <text>
        <r>
          <rPr>
            <sz val="11"/>
            <color theme="1"/>
            <rFont val="Calibri"/>
            <family val="2"/>
            <scheme val="minor"/>
          </rPr>
          <t>Seleccionar un valor del listado</t>
        </r>
      </text>
    </comment>
    <comment ref="D1577" authorId="2" shapeId="0" xr:uid="{034A5DB5-74EB-4116-B835-5DD63022DD55}">
      <text>
        <r>
          <rPr>
            <sz val="11"/>
            <color theme="1"/>
            <rFont val="Calibri"/>
            <family val="2"/>
            <scheme val="minor"/>
          </rPr>
          <t>Seleccione el tipo de procedimiento</t>
        </r>
      </text>
    </comment>
    <comment ref="E1577" authorId="2" shapeId="0" xr:uid="{7CC7D25D-2AA2-419E-A133-669905F463F2}">
      <text>
        <r>
          <rPr>
            <sz val="11"/>
            <color theme="1"/>
            <rFont val="Calibri"/>
            <family val="2"/>
            <scheme val="minor"/>
          </rPr>
          <t>Seleccione un valor de la lista</t>
        </r>
      </text>
    </comment>
    <comment ref="F1577" authorId="2" shapeId="0" xr:uid="{B88BE332-AB4B-47A1-8267-5080E201BA67}">
      <text>
        <r>
          <rPr>
            <sz val="11"/>
            <color theme="1"/>
            <rFont val="Calibri"/>
            <family val="2"/>
            <scheme val="minor"/>
          </rPr>
          <t>Introduzca el código SNIP</t>
        </r>
      </text>
    </comment>
    <comment ref="C1578" authorId="2" shapeId="0" xr:uid="{32467AEB-D82D-43B0-B5F2-768605EC326D}">
      <text>
        <r>
          <rPr>
            <sz val="11"/>
            <color theme="1"/>
            <rFont val="Calibri"/>
            <family val="2"/>
            <scheme val="minor"/>
          </rPr>
          <t>Introduzca la fecha de inicio del proceso, en formato dd-mm-aaaa</t>
        </r>
      </text>
    </comment>
    <comment ref="F1578" authorId="2" shapeId="0" xr:uid="{4E6512C2-C2F5-4CE0-85AF-A46AED976D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2" shapeId="0" xr:uid="{19416846-5AB9-4690-95A6-3A4975C8F7D0}">
      <text/>
    </comment>
    <comment ref="C1580" authorId="2" shapeId="0" xr:uid="{DCBA0FF8-EBF7-4259-872C-001FE02CCE1C}">
      <text>
        <r>
          <rPr>
            <sz val="11"/>
            <color theme="1"/>
            <rFont val="Calibri"/>
            <family val="2"/>
            <scheme val="minor"/>
          </rPr>
          <t>Introduzca la fecha prevista de adjudicación, en formato dd-mm-aaaa</t>
        </r>
      </text>
    </comment>
    <comment ref="F1580" authorId="2" shapeId="0" xr:uid="{548F3D18-4987-4FF3-995F-2870680F020B}">
      <text/>
    </comment>
    <comment ref="F1581" authorId="2" shapeId="0" xr:uid="{4C9081EE-0A07-484A-84EF-B543BCCC3193}">
      <text/>
    </comment>
    <comment ref="A1583" authorId="2" shapeId="0" xr:uid="{CB1DFD4A-1674-47D5-A280-DB4A452FF153}">
      <text>
        <r>
          <rPr>
            <sz val="11"/>
            <color theme="1"/>
            <rFont val="Calibri"/>
            <family val="2"/>
            <scheme val="minor"/>
          </rPr>
          <t>Introduzca un codigo UNSPSC</t>
        </r>
      </text>
    </comment>
    <comment ref="B1583" authorId="2" shapeId="0" xr:uid="{31E8208B-FA0D-4B12-B224-2906728E300E}">
      <text>
        <r>
          <rPr>
            <sz val="11"/>
            <color theme="1"/>
            <rFont val="Calibri"/>
            <family val="2"/>
            <scheme val="minor"/>
          </rPr>
          <t>Descripción calculada automáticamente a partir de código del artículo</t>
        </r>
      </text>
    </comment>
    <comment ref="C1583" authorId="2" shapeId="0" xr:uid="{0D146E17-08A3-4B76-BE00-411557213E12}">
      <text>
        <r>
          <rPr>
            <sz val="11"/>
            <color theme="1"/>
            <rFont val="Calibri"/>
            <family val="2"/>
            <scheme val="minor"/>
          </rPr>
          <t>Seleccione un valor de la lista</t>
        </r>
      </text>
    </comment>
    <comment ref="D1583" authorId="2" shapeId="0" xr:uid="{1A341388-5AB8-401D-A9D9-2676B529558C}">
      <text>
        <r>
          <rPr>
            <sz val="11"/>
            <color theme="1"/>
            <rFont val="Calibri"/>
            <family val="2"/>
            <scheme val="minor"/>
          </rPr>
          <t>Introduzca un número con dos decimales como máximo. Debe ser igual o mayor a la "Cantidad Real Consumida"</t>
        </r>
      </text>
    </comment>
    <comment ref="E1583" authorId="2" shapeId="0" xr:uid="{9C254E7D-7559-4647-BCB3-054A85FBD42F}">
      <text>
        <r>
          <rPr>
            <sz val="11"/>
            <color theme="1"/>
            <rFont val="Calibri"/>
            <family val="2"/>
            <scheme val="minor"/>
          </rPr>
          <t>Introduzca un número con dos decimales como máximo</t>
        </r>
      </text>
    </comment>
    <comment ref="F1583" authorId="2" shapeId="0" xr:uid="{3CDD7BA1-37D1-4788-850E-04BA35519956}">
      <text>
        <r>
          <rPr>
            <sz val="11"/>
            <color theme="1"/>
            <rFont val="Calibri"/>
            <family val="2"/>
            <scheme val="minor"/>
          </rPr>
          <t>Monto calculado automáticamente por el sistema</t>
        </r>
      </text>
    </comment>
    <comment ref="A1589" authorId="2" shapeId="0" xr:uid="{452A2CB6-8F9E-4925-B230-DA505FC7903C}">
      <text>
        <r>
          <rPr>
            <sz val="11"/>
            <color theme="1"/>
            <rFont val="Calibri"/>
            <family val="2"/>
            <scheme val="minor"/>
          </rPr>
          <t>Introducir un texto con el nombre o referencia de la contratación</t>
        </r>
      </text>
    </comment>
    <comment ref="B1589" authorId="2" shapeId="0" xr:uid="{077842C4-F2A6-4833-A73F-364A006678AB}">
      <text>
        <r>
          <rPr>
            <sz val="11"/>
            <color theme="1"/>
            <rFont val="Calibri"/>
            <family val="2"/>
            <scheme val="minor"/>
          </rPr>
          <t>Introduzca un texto con la finalidad de la contratación</t>
        </r>
      </text>
    </comment>
    <comment ref="C1589" authorId="2" shapeId="0" xr:uid="{446E6678-107F-47C0-A451-FA89A49004A0}">
      <text>
        <r>
          <rPr>
            <sz val="11"/>
            <color theme="1"/>
            <rFont val="Calibri"/>
            <family val="2"/>
            <scheme val="minor"/>
          </rPr>
          <t>Seleccionar un valor del listado</t>
        </r>
      </text>
    </comment>
    <comment ref="D1589" authorId="2" shapeId="0" xr:uid="{E392D6BA-15BE-4692-9DAD-653D9F72B9E9}">
      <text>
        <r>
          <rPr>
            <sz val="11"/>
            <color theme="1"/>
            <rFont val="Calibri"/>
            <family val="2"/>
            <scheme val="minor"/>
          </rPr>
          <t>Seleccione el tipo de procedimiento</t>
        </r>
      </text>
    </comment>
    <comment ref="E1589" authorId="2" shapeId="0" xr:uid="{F3A7368B-969C-49F0-952A-8E3A095BF8AF}">
      <text>
        <r>
          <rPr>
            <sz val="11"/>
            <color theme="1"/>
            <rFont val="Calibri"/>
            <family val="2"/>
            <scheme val="minor"/>
          </rPr>
          <t>Seleccione un valor de la lista</t>
        </r>
      </text>
    </comment>
    <comment ref="F1589" authorId="2" shapeId="0" xr:uid="{0179CDEC-4A80-44C3-921B-CB4E5428EE41}">
      <text>
        <r>
          <rPr>
            <sz val="11"/>
            <color theme="1"/>
            <rFont val="Calibri"/>
            <family val="2"/>
            <scheme val="minor"/>
          </rPr>
          <t>Introduzca el código SNIP</t>
        </r>
      </text>
    </comment>
    <comment ref="C1590" authorId="2" shapeId="0" xr:uid="{E74C1D4D-E4D8-4402-89FD-D098BA48EF6E}">
      <text>
        <r>
          <rPr>
            <sz val="11"/>
            <color theme="1"/>
            <rFont val="Calibri"/>
            <family val="2"/>
            <scheme val="minor"/>
          </rPr>
          <t>Introduzca la fecha de inicio del proceso, en formato dd-mm-aaaa</t>
        </r>
      </text>
    </comment>
    <comment ref="F1590" authorId="2" shapeId="0" xr:uid="{4F532952-8C23-4A5F-83EC-DDB6719DF3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2" shapeId="0" xr:uid="{6634A818-4D2F-4EF3-91B9-CA04D0C5C2C2}">
      <text/>
    </comment>
    <comment ref="C1592" authorId="2" shapeId="0" xr:uid="{D5A38C5C-A768-42DB-9C97-2575587D7507}">
      <text>
        <r>
          <rPr>
            <sz val="11"/>
            <color theme="1"/>
            <rFont val="Calibri"/>
            <family val="2"/>
            <scheme val="minor"/>
          </rPr>
          <t>Introduzca la fecha prevista de adjudicación, en formato dd-mm-aaaa</t>
        </r>
      </text>
    </comment>
    <comment ref="F1592" authorId="2" shapeId="0" xr:uid="{2A2D9D38-1991-4306-A49D-B09B906CE008}">
      <text/>
    </comment>
    <comment ref="F1593" authorId="2" shapeId="0" xr:uid="{298C9C79-501A-476A-B270-619D1C1CC2B0}">
      <text/>
    </comment>
    <comment ref="A1595" authorId="2" shapeId="0" xr:uid="{E94C5189-533C-464C-96E0-6F5D329274A4}">
      <text>
        <r>
          <rPr>
            <sz val="11"/>
            <color theme="1"/>
            <rFont val="Calibri"/>
            <family val="2"/>
            <scheme val="minor"/>
          </rPr>
          <t>Introduzca un codigo UNSPSC</t>
        </r>
      </text>
    </comment>
    <comment ref="B1595" authorId="2" shapeId="0" xr:uid="{FC1C3BFF-196D-4CE4-A4DE-64F29FB681B7}">
      <text>
        <r>
          <rPr>
            <sz val="11"/>
            <color theme="1"/>
            <rFont val="Calibri"/>
            <family val="2"/>
            <scheme val="minor"/>
          </rPr>
          <t>Descripción calculada automáticamente a partir de código del artículo</t>
        </r>
      </text>
    </comment>
    <comment ref="C1595" authorId="2" shapeId="0" xr:uid="{F3379FA3-5498-4491-8E3F-D4AC2DB98471}">
      <text>
        <r>
          <rPr>
            <sz val="11"/>
            <color theme="1"/>
            <rFont val="Calibri"/>
            <family val="2"/>
            <scheme val="minor"/>
          </rPr>
          <t>Seleccione un valor de la lista</t>
        </r>
      </text>
    </comment>
    <comment ref="D1595" authorId="2" shapeId="0" xr:uid="{AA542322-5C74-464E-8374-9B446D1BDF83}">
      <text>
        <r>
          <rPr>
            <sz val="11"/>
            <color theme="1"/>
            <rFont val="Calibri"/>
            <family val="2"/>
            <scheme val="minor"/>
          </rPr>
          <t>Introduzca un número con dos decimales como máximo. Debe ser igual o mayor a la "Cantidad Real Consumida"</t>
        </r>
      </text>
    </comment>
    <comment ref="E1595" authorId="2" shapeId="0" xr:uid="{C02D91DE-6250-4421-8A48-DE6F7D084C7A}">
      <text>
        <r>
          <rPr>
            <sz val="11"/>
            <color theme="1"/>
            <rFont val="Calibri"/>
            <family val="2"/>
            <scheme val="minor"/>
          </rPr>
          <t>Introduzca un número con dos decimales como máximo</t>
        </r>
      </text>
    </comment>
    <comment ref="F1595" authorId="2" shapeId="0" xr:uid="{EF200EC3-74F4-436E-BEFF-E333F0AE6DC0}">
      <text>
        <r>
          <rPr>
            <sz val="11"/>
            <color theme="1"/>
            <rFont val="Calibri"/>
            <family val="2"/>
            <scheme val="minor"/>
          </rPr>
          <t>Monto calculado automáticamente por el sistema</t>
        </r>
      </text>
    </comment>
    <comment ref="A1601" authorId="2" shapeId="0" xr:uid="{58B2241F-DB91-43FF-8C05-AC7F521C71AE}">
      <text>
        <r>
          <rPr>
            <sz val="11"/>
            <color theme="1"/>
            <rFont val="Calibri"/>
            <family val="2"/>
            <scheme val="minor"/>
          </rPr>
          <t>Introducir un texto con el nombre o referencia de la contratación</t>
        </r>
      </text>
    </comment>
    <comment ref="B1601" authorId="2" shapeId="0" xr:uid="{78E0392A-B49E-4AB7-A218-7ADA705E4553}">
      <text>
        <r>
          <rPr>
            <sz val="11"/>
            <color theme="1"/>
            <rFont val="Calibri"/>
            <family val="2"/>
            <scheme val="minor"/>
          </rPr>
          <t>Introduzca un texto con la finalidad de la contratación</t>
        </r>
      </text>
    </comment>
    <comment ref="C1601" authorId="2" shapeId="0" xr:uid="{C8562BB0-9479-47B4-8D0B-05AB3B661205}">
      <text>
        <r>
          <rPr>
            <sz val="11"/>
            <color theme="1"/>
            <rFont val="Calibri"/>
            <family val="2"/>
            <scheme val="minor"/>
          </rPr>
          <t>Seleccionar un valor del listado</t>
        </r>
      </text>
    </comment>
    <comment ref="D1601" authorId="2" shapeId="0" xr:uid="{ED78124D-0423-417A-BEE7-E48CDAE9252F}">
      <text>
        <r>
          <rPr>
            <sz val="11"/>
            <color theme="1"/>
            <rFont val="Calibri"/>
            <family val="2"/>
            <scheme val="minor"/>
          </rPr>
          <t>Seleccione el tipo de procedimiento</t>
        </r>
      </text>
    </comment>
    <comment ref="E1601" authorId="2" shapeId="0" xr:uid="{6D4F361E-BBF9-4FD4-985F-DFCB6821CAA9}">
      <text>
        <r>
          <rPr>
            <sz val="11"/>
            <color theme="1"/>
            <rFont val="Calibri"/>
            <family val="2"/>
            <scheme val="minor"/>
          </rPr>
          <t>Seleccione un valor de la lista</t>
        </r>
      </text>
    </comment>
    <comment ref="F1601" authorId="2" shapeId="0" xr:uid="{5A6D588B-3A28-4280-8590-B9CB54369BF0}">
      <text>
        <r>
          <rPr>
            <sz val="11"/>
            <color theme="1"/>
            <rFont val="Calibri"/>
            <family val="2"/>
            <scheme val="minor"/>
          </rPr>
          <t>Introduzca el código SNIP</t>
        </r>
      </text>
    </comment>
    <comment ref="C1602" authorId="2" shapeId="0" xr:uid="{2910686C-6DAA-400B-B9EE-67E76C0483AE}">
      <text>
        <r>
          <rPr>
            <sz val="11"/>
            <color theme="1"/>
            <rFont val="Calibri"/>
            <family val="2"/>
            <scheme val="minor"/>
          </rPr>
          <t>Introduzca la fecha de inicio del proceso, en formato dd-mm-aaaa</t>
        </r>
      </text>
    </comment>
    <comment ref="F1602" authorId="2" shapeId="0" xr:uid="{685DA107-0A95-4D5E-961E-80D38EAE97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2" shapeId="0" xr:uid="{0DC7915F-C1C2-4038-86A1-8B4673A87AC8}">
      <text/>
    </comment>
    <comment ref="C1604" authorId="2" shapeId="0" xr:uid="{A510A775-310E-44CA-ACD7-4AA0367E6644}">
      <text>
        <r>
          <rPr>
            <sz val="11"/>
            <color theme="1"/>
            <rFont val="Calibri"/>
            <family val="2"/>
            <scheme val="minor"/>
          </rPr>
          <t>Introduzca la fecha prevista de adjudicación, en formato dd-mm-aaaa</t>
        </r>
      </text>
    </comment>
    <comment ref="F1604" authorId="2" shapeId="0" xr:uid="{D0309255-5159-4998-B926-074102F54D1B}">
      <text/>
    </comment>
    <comment ref="F1605" authorId="2" shapeId="0" xr:uid="{CF1DA3D5-5230-43D3-B8E6-0562567A2276}">
      <text/>
    </comment>
    <comment ref="A1607" authorId="2" shapeId="0" xr:uid="{EC44A5FF-C164-40BB-B765-659CBEAE92DD}">
      <text>
        <r>
          <rPr>
            <sz val="11"/>
            <color theme="1"/>
            <rFont val="Calibri"/>
            <family val="2"/>
            <scheme val="minor"/>
          </rPr>
          <t>Introduzca un codigo UNSPSC</t>
        </r>
      </text>
    </comment>
    <comment ref="B1607" authorId="2" shapeId="0" xr:uid="{7F82879C-40DD-4859-826C-6243CC42FB99}">
      <text>
        <r>
          <rPr>
            <sz val="11"/>
            <color theme="1"/>
            <rFont val="Calibri"/>
            <family val="2"/>
            <scheme val="minor"/>
          </rPr>
          <t>Descripción calculada automáticamente a partir de código del artículo</t>
        </r>
      </text>
    </comment>
    <comment ref="C1607" authorId="2" shapeId="0" xr:uid="{97B9ED9D-CFB9-4740-BFD7-DDA087E7225A}">
      <text>
        <r>
          <rPr>
            <sz val="11"/>
            <color theme="1"/>
            <rFont val="Calibri"/>
            <family val="2"/>
            <scheme val="minor"/>
          </rPr>
          <t>Seleccione un valor de la lista</t>
        </r>
      </text>
    </comment>
    <comment ref="D1607" authorId="2" shapeId="0" xr:uid="{6556C832-F8A6-41A9-9BCA-3CBF9A039AC5}">
      <text>
        <r>
          <rPr>
            <sz val="11"/>
            <color theme="1"/>
            <rFont val="Calibri"/>
            <family val="2"/>
            <scheme val="minor"/>
          </rPr>
          <t>Introduzca un número con dos decimales como máximo. Debe ser igual o mayor a la "Cantidad Real Consumida"</t>
        </r>
      </text>
    </comment>
    <comment ref="E1607" authorId="2" shapeId="0" xr:uid="{5F48EC43-B792-4E51-BAA5-8C9EED5ACC18}">
      <text>
        <r>
          <rPr>
            <sz val="11"/>
            <color theme="1"/>
            <rFont val="Calibri"/>
            <family val="2"/>
            <scheme val="minor"/>
          </rPr>
          <t>Introduzca un número con dos decimales como máximo</t>
        </r>
      </text>
    </comment>
    <comment ref="F1607" authorId="2" shapeId="0" xr:uid="{2793A22E-BFE5-425E-915B-0C5F6D39CB3F}">
      <text>
        <r>
          <rPr>
            <sz val="11"/>
            <color theme="1"/>
            <rFont val="Calibri"/>
            <family val="2"/>
            <scheme val="minor"/>
          </rPr>
          <t>Monto calculado automáticamente por el sistema</t>
        </r>
      </text>
    </comment>
    <comment ref="A1613" authorId="2" shapeId="0" xr:uid="{C5DB9506-69E0-4421-9D24-439184D16948}">
      <text>
        <r>
          <rPr>
            <sz val="11"/>
            <color theme="1"/>
            <rFont val="Calibri"/>
            <family val="2"/>
            <scheme val="minor"/>
          </rPr>
          <t>Introducir un texto con el nombre o referencia de la contratación</t>
        </r>
      </text>
    </comment>
    <comment ref="B1613" authorId="2" shapeId="0" xr:uid="{7C455230-C7E2-49B3-8CBF-24D4D74219EB}">
      <text>
        <r>
          <rPr>
            <sz val="11"/>
            <color theme="1"/>
            <rFont val="Calibri"/>
            <family val="2"/>
            <scheme val="minor"/>
          </rPr>
          <t>Introduzca un texto con la finalidad de la contratación</t>
        </r>
      </text>
    </comment>
    <comment ref="C1613" authorId="2" shapeId="0" xr:uid="{01231D5C-5A3B-4B7E-8A40-491B1EC29DC7}">
      <text>
        <r>
          <rPr>
            <sz val="11"/>
            <color theme="1"/>
            <rFont val="Calibri"/>
            <family val="2"/>
            <scheme val="minor"/>
          </rPr>
          <t>Seleccionar un valor del listado</t>
        </r>
      </text>
    </comment>
    <comment ref="D1613" authorId="2" shapeId="0" xr:uid="{1E733B4F-6E56-433A-8037-4B2BAAD291F2}">
      <text>
        <r>
          <rPr>
            <sz val="11"/>
            <color theme="1"/>
            <rFont val="Calibri"/>
            <family val="2"/>
            <scheme val="minor"/>
          </rPr>
          <t>Seleccione el tipo de procedimiento</t>
        </r>
      </text>
    </comment>
    <comment ref="E1613" authorId="2" shapeId="0" xr:uid="{064A27FA-6D03-49B2-A13D-995EEB81FD27}">
      <text>
        <r>
          <rPr>
            <sz val="11"/>
            <color theme="1"/>
            <rFont val="Calibri"/>
            <family val="2"/>
            <scheme val="minor"/>
          </rPr>
          <t>Seleccione un valor de la lista</t>
        </r>
      </text>
    </comment>
    <comment ref="F1613" authorId="2" shapeId="0" xr:uid="{45758A1D-701B-4F5F-994A-F9FA7770E822}">
      <text>
        <r>
          <rPr>
            <sz val="11"/>
            <color theme="1"/>
            <rFont val="Calibri"/>
            <family val="2"/>
            <scheme val="minor"/>
          </rPr>
          <t>Introduzca el código SNIP</t>
        </r>
      </text>
    </comment>
    <comment ref="C1614" authorId="2" shapeId="0" xr:uid="{74374CA9-E93A-4CD5-96F5-68C9AABB2590}">
      <text>
        <r>
          <rPr>
            <sz val="11"/>
            <color theme="1"/>
            <rFont val="Calibri"/>
            <family val="2"/>
            <scheme val="minor"/>
          </rPr>
          <t>Introduzca la fecha de inicio del proceso, en formato dd-mm-aaaa</t>
        </r>
      </text>
    </comment>
    <comment ref="F1614" authorId="2" shapeId="0" xr:uid="{1B16879F-3FD6-46D3-B771-D634E0A27B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2" shapeId="0" xr:uid="{BF36D4A9-F7DD-4499-A9EC-B3B11215AB2A}">
      <text/>
    </comment>
    <comment ref="C1616" authorId="2" shapeId="0" xr:uid="{A299A3E0-61EA-4D49-8245-EFAB715EBB07}">
      <text>
        <r>
          <rPr>
            <sz val="11"/>
            <color theme="1"/>
            <rFont val="Calibri"/>
            <family val="2"/>
            <scheme val="minor"/>
          </rPr>
          <t>Introduzca la fecha prevista de adjudicación, en formato dd-mm-aaaa</t>
        </r>
      </text>
    </comment>
    <comment ref="F1616" authorId="2" shapeId="0" xr:uid="{A3AEECE9-B8D4-4B65-A26D-45A8878840E0}">
      <text/>
    </comment>
    <comment ref="F1617" authorId="2" shapeId="0" xr:uid="{4962F804-A0F0-4132-947F-5A13D3C2AB9D}">
      <text/>
    </comment>
    <comment ref="A1619" authorId="2" shapeId="0" xr:uid="{29FF725A-AC01-4143-8B4C-A231BD3A75E1}">
      <text>
        <r>
          <rPr>
            <sz val="11"/>
            <color theme="1"/>
            <rFont val="Calibri"/>
            <family val="2"/>
            <scheme val="minor"/>
          </rPr>
          <t>Introduzca un codigo UNSPSC</t>
        </r>
      </text>
    </comment>
    <comment ref="B1619" authorId="2" shapeId="0" xr:uid="{DF13326C-1990-4B29-9299-4737EB393F1F}">
      <text>
        <r>
          <rPr>
            <sz val="11"/>
            <color theme="1"/>
            <rFont val="Calibri"/>
            <family val="2"/>
            <scheme val="minor"/>
          </rPr>
          <t>Descripción calculada automáticamente a partir de código del artículo</t>
        </r>
      </text>
    </comment>
    <comment ref="C1619" authorId="2" shapeId="0" xr:uid="{1798E0F1-48EC-41A5-832A-1E360793F03F}">
      <text>
        <r>
          <rPr>
            <sz val="11"/>
            <color theme="1"/>
            <rFont val="Calibri"/>
            <family val="2"/>
            <scheme val="minor"/>
          </rPr>
          <t>Seleccione un valor de la lista</t>
        </r>
      </text>
    </comment>
    <comment ref="D1619" authorId="2" shapeId="0" xr:uid="{B891059E-BAD8-412F-A32B-6329971E4864}">
      <text>
        <r>
          <rPr>
            <sz val="11"/>
            <color theme="1"/>
            <rFont val="Calibri"/>
            <family val="2"/>
            <scheme val="minor"/>
          </rPr>
          <t>Introduzca un número con dos decimales como máximo. Debe ser igual o mayor a la "Cantidad Real Consumida"</t>
        </r>
      </text>
    </comment>
    <comment ref="E1619" authorId="2" shapeId="0" xr:uid="{F48CABE5-86B0-4380-A07E-56486583B9B5}">
      <text>
        <r>
          <rPr>
            <sz val="11"/>
            <color theme="1"/>
            <rFont val="Calibri"/>
            <family val="2"/>
            <scheme val="minor"/>
          </rPr>
          <t>Introduzca un número con dos decimales como máximo</t>
        </r>
      </text>
    </comment>
    <comment ref="F1619" authorId="2" shapeId="0" xr:uid="{4CCBF4FA-F286-42C0-A265-CC08E4667516}">
      <text>
        <r>
          <rPr>
            <sz val="11"/>
            <color theme="1"/>
            <rFont val="Calibri"/>
            <family val="2"/>
            <scheme val="minor"/>
          </rPr>
          <t>Monto calculado automáticamente por el sistema</t>
        </r>
      </text>
    </comment>
    <comment ref="A1624" authorId="2" shapeId="0" xr:uid="{C1208D19-8695-4A4D-A914-DF00E4AC6328}">
      <text>
        <r>
          <rPr>
            <sz val="11"/>
            <color theme="1"/>
            <rFont val="Calibri"/>
            <family val="2"/>
            <scheme val="minor"/>
          </rPr>
          <t>Introducir un texto con el nombre o referencia de la contratación</t>
        </r>
      </text>
    </comment>
    <comment ref="B1624" authorId="2" shapeId="0" xr:uid="{70BB5971-1712-4D21-8A01-EE928E2F0E1C}">
      <text>
        <r>
          <rPr>
            <sz val="11"/>
            <color theme="1"/>
            <rFont val="Calibri"/>
            <family val="2"/>
            <scheme val="minor"/>
          </rPr>
          <t>Introduzca un texto con la finalidad de la contratación</t>
        </r>
      </text>
    </comment>
    <comment ref="C1624" authorId="2" shapeId="0" xr:uid="{11702CA2-3B2B-416E-A5B9-36FE2A813C88}">
      <text>
        <r>
          <rPr>
            <sz val="11"/>
            <color theme="1"/>
            <rFont val="Calibri"/>
            <family val="2"/>
            <scheme val="minor"/>
          </rPr>
          <t>Seleccionar un valor del listado</t>
        </r>
      </text>
    </comment>
    <comment ref="D1624" authorId="2" shapeId="0" xr:uid="{C1B68CC6-469D-4AA4-8D59-A030270E9E07}">
      <text>
        <r>
          <rPr>
            <sz val="11"/>
            <color theme="1"/>
            <rFont val="Calibri"/>
            <family val="2"/>
            <scheme val="minor"/>
          </rPr>
          <t>Seleccione el tipo de procedimiento</t>
        </r>
      </text>
    </comment>
    <comment ref="E1624" authorId="2" shapeId="0" xr:uid="{32722942-DC12-4E68-938C-734E5EA491C8}">
      <text>
        <r>
          <rPr>
            <sz val="11"/>
            <color theme="1"/>
            <rFont val="Calibri"/>
            <family val="2"/>
            <scheme val="minor"/>
          </rPr>
          <t>Seleccione un valor de la lista</t>
        </r>
      </text>
    </comment>
    <comment ref="F1624" authorId="2" shapeId="0" xr:uid="{9EE71E58-4162-4A1A-BFB4-2713E3811C31}">
      <text>
        <r>
          <rPr>
            <sz val="11"/>
            <color theme="1"/>
            <rFont val="Calibri"/>
            <family val="2"/>
            <scheme val="minor"/>
          </rPr>
          <t>Introduzca el código SNIP</t>
        </r>
      </text>
    </comment>
    <comment ref="C1625" authorId="2" shapeId="0" xr:uid="{0243903F-F259-4DC3-BCD3-DBA1E1406DDB}">
      <text>
        <r>
          <rPr>
            <sz val="11"/>
            <color theme="1"/>
            <rFont val="Calibri"/>
            <family val="2"/>
            <scheme val="minor"/>
          </rPr>
          <t>Introduzca la fecha de inicio del proceso, en formato dd-mm-aaaa</t>
        </r>
      </text>
    </comment>
    <comment ref="F1625" authorId="2" shapeId="0" xr:uid="{9492060A-4FD9-4C2A-9996-54C63552CB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2" shapeId="0" xr:uid="{6680F872-98DF-430E-B80C-EFD52A06A8A3}">
      <text/>
    </comment>
    <comment ref="C1627" authorId="2" shapeId="0" xr:uid="{4B7F0731-A195-4632-819E-8A27D44B0B13}">
      <text>
        <r>
          <rPr>
            <sz val="11"/>
            <color theme="1"/>
            <rFont val="Calibri"/>
            <family val="2"/>
            <scheme val="minor"/>
          </rPr>
          <t>Introduzca la fecha prevista de adjudicación, en formato dd-mm-aaaa</t>
        </r>
      </text>
    </comment>
    <comment ref="F1627" authorId="2" shapeId="0" xr:uid="{AE27F93C-9380-44B6-8B5F-ECD87A0B933B}">
      <text/>
    </comment>
    <comment ref="F1628" authorId="2" shapeId="0" xr:uid="{C010C5BC-FA7C-449B-A95F-120A3AFD37EB}">
      <text/>
    </comment>
    <comment ref="A1630" authorId="2" shapeId="0" xr:uid="{59DE2403-4088-4829-85A5-B352379AE955}">
      <text>
        <r>
          <rPr>
            <sz val="11"/>
            <color theme="1"/>
            <rFont val="Calibri"/>
            <family val="2"/>
            <scheme val="minor"/>
          </rPr>
          <t>Introduzca un codigo UNSPSC</t>
        </r>
      </text>
    </comment>
    <comment ref="B1630" authorId="2" shapeId="0" xr:uid="{6EA5E484-DF70-4E8F-A588-78CF4F457139}">
      <text>
        <r>
          <rPr>
            <sz val="11"/>
            <color theme="1"/>
            <rFont val="Calibri"/>
            <family val="2"/>
            <scheme val="minor"/>
          </rPr>
          <t>Descripción calculada automáticamente a partir de código del artículo</t>
        </r>
      </text>
    </comment>
    <comment ref="C1630" authorId="2" shapeId="0" xr:uid="{13DB4CAD-2D4E-4A35-9E64-48F87A43D707}">
      <text>
        <r>
          <rPr>
            <sz val="11"/>
            <color theme="1"/>
            <rFont val="Calibri"/>
            <family val="2"/>
            <scheme val="minor"/>
          </rPr>
          <t>Seleccione un valor de la lista</t>
        </r>
      </text>
    </comment>
    <comment ref="D1630" authorId="2" shapeId="0" xr:uid="{7E3F80C3-BEB2-4CEE-BCF1-DBDBBB16CF78}">
      <text>
        <r>
          <rPr>
            <sz val="11"/>
            <color theme="1"/>
            <rFont val="Calibri"/>
            <family val="2"/>
            <scheme val="minor"/>
          </rPr>
          <t>Introduzca un número con dos decimales como máximo. Debe ser igual o mayor a la "Cantidad Real Consumida"</t>
        </r>
      </text>
    </comment>
    <comment ref="E1630" authorId="2" shapeId="0" xr:uid="{79187E24-2BEA-4AA9-8977-B00F4D80C025}">
      <text>
        <r>
          <rPr>
            <sz val="11"/>
            <color theme="1"/>
            <rFont val="Calibri"/>
            <family val="2"/>
            <scheme val="minor"/>
          </rPr>
          <t>Introduzca un número con dos decimales como máximo</t>
        </r>
      </text>
    </comment>
    <comment ref="F1630" authorId="2" shapeId="0" xr:uid="{A6D60202-7BA0-42DE-9B09-9B8E0DD26C7B}">
      <text>
        <r>
          <rPr>
            <sz val="11"/>
            <color theme="1"/>
            <rFont val="Calibri"/>
            <family val="2"/>
            <scheme val="minor"/>
          </rPr>
          <t>Monto calculado automáticamente por el sistema</t>
        </r>
      </text>
    </comment>
    <comment ref="A1635" authorId="2" shapeId="0" xr:uid="{D71680FD-864E-4465-8CC5-176BA4FEA7D8}">
      <text>
        <r>
          <rPr>
            <sz val="11"/>
            <color theme="1"/>
            <rFont val="Calibri"/>
            <family val="2"/>
            <scheme val="minor"/>
          </rPr>
          <t>Introducir un texto con el nombre o referencia de la contratación</t>
        </r>
      </text>
    </comment>
    <comment ref="B1635" authorId="2" shapeId="0" xr:uid="{7BED0D8A-2811-4125-B2BE-C1F1A5D87FAC}">
      <text>
        <r>
          <rPr>
            <sz val="11"/>
            <color theme="1"/>
            <rFont val="Calibri"/>
            <family val="2"/>
            <scheme val="minor"/>
          </rPr>
          <t>Introduzca un texto con la finalidad de la contratación</t>
        </r>
      </text>
    </comment>
    <comment ref="C1635" authorId="2" shapeId="0" xr:uid="{2B5123E9-E1E3-402D-9D8A-A4E1D722CB76}">
      <text>
        <r>
          <rPr>
            <sz val="11"/>
            <color theme="1"/>
            <rFont val="Calibri"/>
            <family val="2"/>
            <scheme val="minor"/>
          </rPr>
          <t>Seleccionar un valor del listado</t>
        </r>
      </text>
    </comment>
    <comment ref="D1635" authorId="2" shapeId="0" xr:uid="{471E8465-0732-4CBC-AD27-5E61BA299A2B}">
      <text>
        <r>
          <rPr>
            <sz val="11"/>
            <color theme="1"/>
            <rFont val="Calibri"/>
            <family val="2"/>
            <scheme val="minor"/>
          </rPr>
          <t>Seleccione el tipo de procedimiento</t>
        </r>
      </text>
    </comment>
    <comment ref="E1635" authorId="2" shapeId="0" xr:uid="{0AA40CE9-3FCF-4EAB-A283-4714677F4D53}">
      <text>
        <r>
          <rPr>
            <sz val="11"/>
            <color theme="1"/>
            <rFont val="Calibri"/>
            <family val="2"/>
            <scheme val="minor"/>
          </rPr>
          <t>Seleccione un valor de la lista</t>
        </r>
      </text>
    </comment>
    <comment ref="F1635" authorId="2" shapeId="0" xr:uid="{F3EDD1BE-04D8-4382-AB3F-56A3A32B1F1F}">
      <text>
        <r>
          <rPr>
            <sz val="11"/>
            <color theme="1"/>
            <rFont val="Calibri"/>
            <family val="2"/>
            <scheme val="minor"/>
          </rPr>
          <t>Introduzca el código SNIP</t>
        </r>
      </text>
    </comment>
    <comment ref="C1636" authorId="2" shapeId="0" xr:uid="{A9542608-42EE-4212-BF19-D6A2D2608B52}">
      <text>
        <r>
          <rPr>
            <sz val="11"/>
            <color theme="1"/>
            <rFont val="Calibri"/>
            <family val="2"/>
            <scheme val="minor"/>
          </rPr>
          <t>Introduzca la fecha de inicio del proceso, en formato dd-mm-aaaa</t>
        </r>
      </text>
    </comment>
    <comment ref="F1636" authorId="2" shapeId="0" xr:uid="{5ECB8402-16A1-45B4-BF81-B320E3E1F2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2" shapeId="0" xr:uid="{E3A6F6BC-3990-48EF-96BB-1DCC87C6A011}">
      <text/>
    </comment>
    <comment ref="C1638" authorId="2" shapeId="0" xr:uid="{5D0BB969-E0F8-4C78-B630-9E3C1787EFD0}">
      <text>
        <r>
          <rPr>
            <sz val="11"/>
            <color theme="1"/>
            <rFont val="Calibri"/>
            <family val="2"/>
            <scheme val="minor"/>
          </rPr>
          <t>Introduzca la fecha prevista de adjudicación, en formato dd-mm-aaaa</t>
        </r>
      </text>
    </comment>
    <comment ref="F1638" authorId="2" shapeId="0" xr:uid="{11B65D96-7EAD-4269-9CDE-9B83BBCBEAE0}">
      <text/>
    </comment>
    <comment ref="F1639" authorId="2" shapeId="0" xr:uid="{8CF65EB8-BE6F-4FBA-8676-6EC7157D46B0}">
      <text/>
    </comment>
    <comment ref="A1641" authorId="2" shapeId="0" xr:uid="{C9AC9C9A-8876-4E9E-A35A-74A8D10CF34A}">
      <text>
        <r>
          <rPr>
            <sz val="11"/>
            <color theme="1"/>
            <rFont val="Calibri"/>
            <family val="2"/>
            <scheme val="minor"/>
          </rPr>
          <t>Introduzca un codigo UNSPSC</t>
        </r>
      </text>
    </comment>
    <comment ref="B1641" authorId="2" shapeId="0" xr:uid="{9E221E23-752A-4089-9122-699688CA2056}">
      <text>
        <r>
          <rPr>
            <sz val="11"/>
            <color theme="1"/>
            <rFont val="Calibri"/>
            <family val="2"/>
            <scheme val="minor"/>
          </rPr>
          <t>Descripción calculada automáticamente a partir de código del artículo</t>
        </r>
      </text>
    </comment>
    <comment ref="C1641" authorId="2" shapeId="0" xr:uid="{53049188-A963-4619-BF76-BC912C4185E5}">
      <text>
        <r>
          <rPr>
            <sz val="11"/>
            <color theme="1"/>
            <rFont val="Calibri"/>
            <family val="2"/>
            <scheme val="minor"/>
          </rPr>
          <t>Seleccione un valor de la lista</t>
        </r>
      </text>
    </comment>
    <comment ref="D1641" authorId="2" shapeId="0" xr:uid="{264E28AB-0D99-429C-A91B-2F47293CB271}">
      <text>
        <r>
          <rPr>
            <sz val="11"/>
            <color theme="1"/>
            <rFont val="Calibri"/>
            <family val="2"/>
            <scheme val="minor"/>
          </rPr>
          <t>Introduzca un número con dos decimales como máximo. Debe ser igual o mayor a la "Cantidad Real Consumida"</t>
        </r>
      </text>
    </comment>
    <comment ref="E1641" authorId="2" shapeId="0" xr:uid="{4AB95C39-E3D9-4EE3-BD1E-8ECBF2224F95}">
      <text>
        <r>
          <rPr>
            <sz val="11"/>
            <color theme="1"/>
            <rFont val="Calibri"/>
            <family val="2"/>
            <scheme val="minor"/>
          </rPr>
          <t>Introduzca un número con dos decimales como máximo</t>
        </r>
      </text>
    </comment>
    <comment ref="F1641" authorId="2" shapeId="0" xr:uid="{0BD8C341-3834-4959-A38B-2457BC2E88FE}">
      <text>
        <r>
          <rPr>
            <sz val="11"/>
            <color theme="1"/>
            <rFont val="Calibri"/>
            <family val="2"/>
            <scheme val="minor"/>
          </rPr>
          <t>Monto calculado automáticamente por el sistema</t>
        </r>
      </text>
    </comment>
    <comment ref="A1646" authorId="2" shapeId="0" xr:uid="{DFA74D14-97D2-4B1A-B828-7AD369544686}">
      <text>
        <r>
          <rPr>
            <sz val="11"/>
            <color theme="1"/>
            <rFont val="Calibri"/>
            <family val="2"/>
            <scheme val="minor"/>
          </rPr>
          <t>Introducir un texto con el nombre o referencia de la contratación</t>
        </r>
      </text>
    </comment>
    <comment ref="B1646" authorId="2" shapeId="0" xr:uid="{48C7C035-15FD-4BD8-93A9-D9F34A2D9BC3}">
      <text>
        <r>
          <rPr>
            <sz val="11"/>
            <color theme="1"/>
            <rFont val="Calibri"/>
            <family val="2"/>
            <scheme val="minor"/>
          </rPr>
          <t>Introduzca un texto con la finalidad de la contratación</t>
        </r>
      </text>
    </comment>
    <comment ref="C1646" authorId="2" shapeId="0" xr:uid="{75E135B7-A6FC-4387-ABCA-83E4F25FC75C}">
      <text>
        <r>
          <rPr>
            <sz val="11"/>
            <color theme="1"/>
            <rFont val="Calibri"/>
            <family val="2"/>
            <scheme val="minor"/>
          </rPr>
          <t>Seleccionar un valor del listado</t>
        </r>
      </text>
    </comment>
    <comment ref="D1646" authorId="2" shapeId="0" xr:uid="{B2F22D34-F6C5-4717-A7BD-38705244CE49}">
      <text>
        <r>
          <rPr>
            <sz val="11"/>
            <color theme="1"/>
            <rFont val="Calibri"/>
            <family val="2"/>
            <scheme val="minor"/>
          </rPr>
          <t>Seleccione el tipo de procedimiento</t>
        </r>
      </text>
    </comment>
    <comment ref="E1646" authorId="2" shapeId="0" xr:uid="{29B906DB-2224-45BD-B588-692B8E6ED76A}">
      <text>
        <r>
          <rPr>
            <sz val="11"/>
            <color theme="1"/>
            <rFont val="Calibri"/>
            <family val="2"/>
            <scheme val="minor"/>
          </rPr>
          <t>Seleccione un valor de la lista</t>
        </r>
      </text>
    </comment>
    <comment ref="F1646" authorId="2" shapeId="0" xr:uid="{4C13A1DF-66CD-47F6-9BC1-92D7DA7814EB}">
      <text>
        <r>
          <rPr>
            <sz val="11"/>
            <color theme="1"/>
            <rFont val="Calibri"/>
            <family val="2"/>
            <scheme val="minor"/>
          </rPr>
          <t>Introduzca el código SNIP</t>
        </r>
      </text>
    </comment>
    <comment ref="C1647" authorId="2" shapeId="0" xr:uid="{9745B427-E0B7-419C-9CB5-509089F5BE3D}">
      <text>
        <r>
          <rPr>
            <sz val="11"/>
            <color theme="1"/>
            <rFont val="Calibri"/>
            <family val="2"/>
            <scheme val="minor"/>
          </rPr>
          <t>Introduzca la fecha de inicio del proceso, en formato dd-mm-aaaa</t>
        </r>
      </text>
    </comment>
    <comment ref="F1647" authorId="2" shapeId="0" xr:uid="{DF6C6F9D-9515-4CEC-929C-CE180CFCEE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2" shapeId="0" xr:uid="{1B890075-CC9C-4B54-9B19-3A8DDB853DB1}">
      <text/>
    </comment>
    <comment ref="C1649" authorId="2" shapeId="0" xr:uid="{DF3670AC-F788-4DCA-AF76-8908EC709334}">
      <text>
        <r>
          <rPr>
            <sz val="11"/>
            <color theme="1"/>
            <rFont val="Calibri"/>
            <family val="2"/>
            <scheme val="minor"/>
          </rPr>
          <t>Introduzca la fecha prevista de adjudicación, en formato dd-mm-aaaa</t>
        </r>
      </text>
    </comment>
    <comment ref="F1649" authorId="2" shapeId="0" xr:uid="{D154EC18-C750-4240-B04E-7F1AB0735DE8}">
      <text/>
    </comment>
    <comment ref="F1650" authorId="2" shapeId="0" xr:uid="{E8C085B4-9B0C-4DF4-82B5-B05CC66AE49F}">
      <text/>
    </comment>
    <comment ref="A1652" authorId="2" shapeId="0" xr:uid="{04D17D8E-CAED-4031-ABD9-7BAEBEF868EE}">
      <text>
        <r>
          <rPr>
            <sz val="11"/>
            <color theme="1"/>
            <rFont val="Calibri"/>
            <family val="2"/>
            <scheme val="minor"/>
          </rPr>
          <t>Introduzca un codigo UNSPSC</t>
        </r>
      </text>
    </comment>
    <comment ref="B1652" authorId="2" shapeId="0" xr:uid="{82A37CE1-E775-4EB3-8B14-6EB0B6A1FA7B}">
      <text>
        <r>
          <rPr>
            <sz val="11"/>
            <color theme="1"/>
            <rFont val="Calibri"/>
            <family val="2"/>
            <scheme val="minor"/>
          </rPr>
          <t>Descripción calculada automáticamente a partir de código del artículo</t>
        </r>
      </text>
    </comment>
    <comment ref="C1652" authorId="2" shapeId="0" xr:uid="{F2DE193C-CF8E-4F87-8C01-2872464EE415}">
      <text>
        <r>
          <rPr>
            <sz val="11"/>
            <color theme="1"/>
            <rFont val="Calibri"/>
            <family val="2"/>
            <scheme val="minor"/>
          </rPr>
          <t>Seleccione un valor de la lista</t>
        </r>
      </text>
    </comment>
    <comment ref="D1652" authorId="2" shapeId="0" xr:uid="{CB119023-15A2-46C2-AB07-E1FBAD4E3857}">
      <text>
        <r>
          <rPr>
            <sz val="11"/>
            <color theme="1"/>
            <rFont val="Calibri"/>
            <family val="2"/>
            <scheme val="minor"/>
          </rPr>
          <t>Introduzca un número con dos decimales como máximo. Debe ser igual o mayor a la "Cantidad Real Consumida"</t>
        </r>
      </text>
    </comment>
    <comment ref="E1652" authorId="2" shapeId="0" xr:uid="{9C3976AE-41F0-4AF1-9D87-1F448941971C}">
      <text>
        <r>
          <rPr>
            <sz val="11"/>
            <color theme="1"/>
            <rFont val="Calibri"/>
            <family val="2"/>
            <scheme val="minor"/>
          </rPr>
          <t>Introduzca un número con dos decimales como máximo</t>
        </r>
      </text>
    </comment>
    <comment ref="F1652" authorId="2" shapeId="0" xr:uid="{2523FB83-048E-44A3-BE0B-260460AB1148}">
      <text>
        <r>
          <rPr>
            <sz val="11"/>
            <color theme="1"/>
            <rFont val="Calibri"/>
            <family val="2"/>
            <scheme val="minor"/>
          </rPr>
          <t>Monto calculado automáticamente por el sistema</t>
        </r>
      </text>
    </comment>
    <comment ref="A1657" authorId="2" shapeId="0" xr:uid="{AA6DF80C-9E1F-4491-A39B-6D2401539D71}">
      <text>
        <r>
          <rPr>
            <sz val="11"/>
            <color theme="1"/>
            <rFont val="Calibri"/>
            <family val="2"/>
            <scheme val="minor"/>
          </rPr>
          <t>Introducir un texto con el nombre o referencia de la contratación</t>
        </r>
      </text>
    </comment>
    <comment ref="B1657" authorId="2" shapeId="0" xr:uid="{BE9211B2-30F0-4B5C-BC47-08CE9D02E23F}">
      <text>
        <r>
          <rPr>
            <sz val="11"/>
            <color theme="1"/>
            <rFont val="Calibri"/>
            <family val="2"/>
            <scheme val="minor"/>
          </rPr>
          <t>Introduzca un texto con la finalidad de la contratación</t>
        </r>
      </text>
    </comment>
    <comment ref="C1657" authorId="2" shapeId="0" xr:uid="{554E7B9D-5F42-4374-BEF9-D55272FF56D8}">
      <text>
        <r>
          <rPr>
            <sz val="11"/>
            <color theme="1"/>
            <rFont val="Calibri"/>
            <family val="2"/>
            <scheme val="minor"/>
          </rPr>
          <t>Seleccionar un valor del listado</t>
        </r>
      </text>
    </comment>
    <comment ref="D1657" authorId="2" shapeId="0" xr:uid="{88C9E384-C877-46A6-A51D-C7A171413639}">
      <text>
        <r>
          <rPr>
            <sz val="11"/>
            <color theme="1"/>
            <rFont val="Calibri"/>
            <family val="2"/>
            <scheme val="minor"/>
          </rPr>
          <t>Seleccione el tipo de procedimiento</t>
        </r>
      </text>
    </comment>
    <comment ref="E1657" authorId="2" shapeId="0" xr:uid="{3A53CAAB-B14E-45C1-BC3A-162C6B639ADE}">
      <text>
        <r>
          <rPr>
            <sz val="11"/>
            <color theme="1"/>
            <rFont val="Calibri"/>
            <family val="2"/>
            <scheme val="minor"/>
          </rPr>
          <t>Seleccione un valor de la lista</t>
        </r>
      </text>
    </comment>
    <comment ref="F1657" authorId="2" shapeId="0" xr:uid="{658C86D5-6679-463A-ADE0-2F102D87EDCF}">
      <text>
        <r>
          <rPr>
            <sz val="11"/>
            <color theme="1"/>
            <rFont val="Calibri"/>
            <family val="2"/>
            <scheme val="minor"/>
          </rPr>
          <t>Introduzca el código SNIP</t>
        </r>
      </text>
    </comment>
    <comment ref="C1658" authorId="2" shapeId="0" xr:uid="{FEB21771-A66F-41BC-BDE9-030FE8FCD00F}">
      <text>
        <r>
          <rPr>
            <sz val="11"/>
            <color theme="1"/>
            <rFont val="Calibri"/>
            <family val="2"/>
            <scheme val="minor"/>
          </rPr>
          <t>Introduzca la fecha de inicio del proceso, en formato dd-mm-aaaa</t>
        </r>
      </text>
    </comment>
    <comment ref="F1658" authorId="2" shapeId="0" xr:uid="{B34272C2-C707-468E-BC7B-28BF6E792B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2" shapeId="0" xr:uid="{7E4A67F2-1C44-49A0-843F-1B4FBCE74C39}">
      <text/>
    </comment>
    <comment ref="C1660" authorId="2" shapeId="0" xr:uid="{FC50A3C5-DF12-4C43-9D9A-5FCD44DA9C63}">
      <text>
        <r>
          <rPr>
            <sz val="11"/>
            <color theme="1"/>
            <rFont val="Calibri"/>
            <family val="2"/>
            <scheme val="minor"/>
          </rPr>
          <t>Introduzca la fecha prevista de adjudicación, en formato dd-mm-aaaa</t>
        </r>
      </text>
    </comment>
    <comment ref="F1660" authorId="2" shapeId="0" xr:uid="{93801537-9B32-40CF-817E-3C674B9D91FC}">
      <text/>
    </comment>
    <comment ref="F1661" authorId="2" shapeId="0" xr:uid="{1A98FC84-45B1-4795-A8F0-A4474345C9EE}">
      <text/>
    </comment>
    <comment ref="A1663" authorId="2" shapeId="0" xr:uid="{791B1255-CF9E-4FB7-AEEF-3B745915CC6D}">
      <text>
        <r>
          <rPr>
            <sz val="11"/>
            <color theme="1"/>
            <rFont val="Calibri"/>
            <family val="2"/>
            <scheme val="minor"/>
          </rPr>
          <t>Introduzca un codigo UNSPSC</t>
        </r>
      </text>
    </comment>
    <comment ref="B1663" authorId="2" shapeId="0" xr:uid="{2640BD99-41B1-436F-A8BA-6B7640F3B4F7}">
      <text>
        <r>
          <rPr>
            <sz val="11"/>
            <color theme="1"/>
            <rFont val="Calibri"/>
            <family val="2"/>
            <scheme val="minor"/>
          </rPr>
          <t>Descripción calculada automáticamente a partir de código del artículo</t>
        </r>
      </text>
    </comment>
    <comment ref="C1663" authorId="2" shapeId="0" xr:uid="{62D10D4F-4079-4994-BBA4-E1DE8DDA1C07}">
      <text>
        <r>
          <rPr>
            <sz val="11"/>
            <color theme="1"/>
            <rFont val="Calibri"/>
            <family val="2"/>
            <scheme val="minor"/>
          </rPr>
          <t>Seleccione un valor de la lista</t>
        </r>
      </text>
    </comment>
    <comment ref="D1663" authorId="2" shapeId="0" xr:uid="{F4DA97A9-8E91-439F-BA3D-888ABACA2EB3}">
      <text>
        <r>
          <rPr>
            <sz val="11"/>
            <color theme="1"/>
            <rFont val="Calibri"/>
            <family val="2"/>
            <scheme val="minor"/>
          </rPr>
          <t>Introduzca un número con dos decimales como máximo. Debe ser igual o mayor a la "Cantidad Real Consumida"</t>
        </r>
      </text>
    </comment>
    <comment ref="E1663" authorId="2" shapeId="0" xr:uid="{0CA00274-7ECE-4414-B552-13C89192E8D5}">
      <text>
        <r>
          <rPr>
            <sz val="11"/>
            <color theme="1"/>
            <rFont val="Calibri"/>
            <family val="2"/>
            <scheme val="minor"/>
          </rPr>
          <t>Introduzca un número con dos decimales como máximo</t>
        </r>
      </text>
    </comment>
    <comment ref="F1663" authorId="2" shapeId="0" xr:uid="{11F6DD52-F9E0-430A-8B30-F1191DE0EEF9}">
      <text>
        <r>
          <rPr>
            <sz val="11"/>
            <color theme="1"/>
            <rFont val="Calibri"/>
            <family val="2"/>
            <scheme val="minor"/>
          </rPr>
          <t>Monto calculado automáticamente por el sistema</t>
        </r>
      </text>
    </comment>
    <comment ref="A1668" authorId="2" shapeId="0" xr:uid="{763BCBC9-DBEA-40F5-82EF-A86A509D61AA}">
      <text>
        <r>
          <rPr>
            <sz val="11"/>
            <color theme="1"/>
            <rFont val="Calibri"/>
            <family val="2"/>
            <scheme val="minor"/>
          </rPr>
          <t>Introducir un texto con el nombre o referencia de la contratación</t>
        </r>
      </text>
    </comment>
    <comment ref="B1668" authorId="2" shapeId="0" xr:uid="{916D0454-9015-4FEA-8C32-29382225BE71}">
      <text>
        <r>
          <rPr>
            <sz val="11"/>
            <color theme="1"/>
            <rFont val="Calibri"/>
            <family val="2"/>
            <scheme val="minor"/>
          </rPr>
          <t>Introduzca un texto con la finalidad de la contratación</t>
        </r>
      </text>
    </comment>
    <comment ref="C1668" authorId="2" shapeId="0" xr:uid="{3D879085-5F08-475C-A25E-A6F941120EBB}">
      <text>
        <r>
          <rPr>
            <sz val="11"/>
            <color theme="1"/>
            <rFont val="Calibri"/>
            <family val="2"/>
            <scheme val="minor"/>
          </rPr>
          <t>Seleccionar un valor del listado</t>
        </r>
      </text>
    </comment>
    <comment ref="D1668" authorId="2" shapeId="0" xr:uid="{BB320358-04CB-4276-A752-38E96CEC5377}">
      <text>
        <r>
          <rPr>
            <sz val="11"/>
            <color theme="1"/>
            <rFont val="Calibri"/>
            <family val="2"/>
            <scheme val="minor"/>
          </rPr>
          <t>Seleccione el tipo de procedimiento</t>
        </r>
      </text>
    </comment>
    <comment ref="E1668" authorId="2" shapeId="0" xr:uid="{6DA9B701-B7A8-45D1-ABFC-E457979B5416}">
      <text>
        <r>
          <rPr>
            <sz val="11"/>
            <color theme="1"/>
            <rFont val="Calibri"/>
            <family val="2"/>
            <scheme val="minor"/>
          </rPr>
          <t>Seleccione un valor de la lista</t>
        </r>
      </text>
    </comment>
    <comment ref="F1668" authorId="2" shapeId="0" xr:uid="{777BCA2B-57A0-4522-A889-4BFCDD479DA3}">
      <text>
        <r>
          <rPr>
            <sz val="11"/>
            <color theme="1"/>
            <rFont val="Calibri"/>
            <family val="2"/>
            <scheme val="minor"/>
          </rPr>
          <t>Introduzca el código SNIP</t>
        </r>
      </text>
    </comment>
    <comment ref="C1669" authorId="2" shapeId="0" xr:uid="{A9063E7D-FC3F-4AC7-8992-B5D7737C9824}">
      <text>
        <r>
          <rPr>
            <sz val="11"/>
            <color theme="1"/>
            <rFont val="Calibri"/>
            <family val="2"/>
            <scheme val="minor"/>
          </rPr>
          <t>Introduzca la fecha de inicio del proceso, en formato dd-mm-aaaa</t>
        </r>
      </text>
    </comment>
    <comment ref="F1669" authorId="2" shapeId="0" xr:uid="{68B1F289-1FE8-48F9-97D5-B32D6D41DE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0" authorId="2" shapeId="0" xr:uid="{E1C93EEE-01E6-4EAB-9597-AC84BEF63DAB}">
      <text/>
    </comment>
    <comment ref="C1671" authorId="2" shapeId="0" xr:uid="{AED2698D-6768-4879-9804-7C6AE7F14DF5}">
      <text>
        <r>
          <rPr>
            <sz val="11"/>
            <color theme="1"/>
            <rFont val="Calibri"/>
            <family val="2"/>
            <scheme val="minor"/>
          </rPr>
          <t>Introduzca la fecha prevista de adjudicación, en formato dd-mm-aaaa</t>
        </r>
      </text>
    </comment>
    <comment ref="F1671" authorId="2" shapeId="0" xr:uid="{4BF636E6-EFA8-4313-BFCF-E03EC7F80006}">
      <text/>
    </comment>
    <comment ref="F1672" authorId="2" shapeId="0" xr:uid="{7541568F-FA55-4254-8E98-FC3DE77104BB}">
      <text/>
    </comment>
    <comment ref="A1674" authorId="2" shapeId="0" xr:uid="{FE944E25-F188-464F-BF4A-7E008ED20B16}">
      <text>
        <r>
          <rPr>
            <sz val="11"/>
            <color theme="1"/>
            <rFont val="Calibri"/>
            <family val="2"/>
            <scheme val="minor"/>
          </rPr>
          <t>Introduzca un codigo UNSPSC</t>
        </r>
      </text>
    </comment>
    <comment ref="B1674" authorId="2" shapeId="0" xr:uid="{69A8BE11-30EC-4B43-8825-798D4C258EF0}">
      <text>
        <r>
          <rPr>
            <sz val="11"/>
            <color theme="1"/>
            <rFont val="Calibri"/>
            <family val="2"/>
            <scheme val="minor"/>
          </rPr>
          <t>Descripción calculada automáticamente a partir de código del artículo</t>
        </r>
      </text>
    </comment>
    <comment ref="C1674" authorId="2" shapeId="0" xr:uid="{D796C91B-9E8E-4D98-A604-4955E264AB76}">
      <text>
        <r>
          <rPr>
            <sz val="11"/>
            <color theme="1"/>
            <rFont val="Calibri"/>
            <family val="2"/>
            <scheme val="minor"/>
          </rPr>
          <t>Seleccione un valor de la lista</t>
        </r>
      </text>
    </comment>
    <comment ref="D1674" authorId="2" shapeId="0" xr:uid="{1192930E-20B8-4544-BC97-248FA11D9B67}">
      <text>
        <r>
          <rPr>
            <sz val="11"/>
            <color theme="1"/>
            <rFont val="Calibri"/>
            <family val="2"/>
            <scheme val="minor"/>
          </rPr>
          <t>Introduzca un número con dos decimales como máximo. Debe ser igual o mayor a la "Cantidad Real Consumida"</t>
        </r>
      </text>
    </comment>
    <comment ref="E1674" authorId="2" shapeId="0" xr:uid="{94A6DEA3-6B64-46DB-A608-9158024F6420}">
      <text>
        <r>
          <rPr>
            <sz val="11"/>
            <color theme="1"/>
            <rFont val="Calibri"/>
            <family val="2"/>
            <scheme val="minor"/>
          </rPr>
          <t>Introduzca un número con dos decimales como máximo</t>
        </r>
      </text>
    </comment>
    <comment ref="F1674" authorId="2" shapeId="0" xr:uid="{E64B4F05-D054-4B8A-8301-AAAA2E0B7CD6}">
      <text>
        <r>
          <rPr>
            <sz val="11"/>
            <color theme="1"/>
            <rFont val="Calibri"/>
            <family val="2"/>
            <scheme val="minor"/>
          </rPr>
          <t>Monto calculado automáticamente por el sistema</t>
        </r>
      </text>
    </comment>
    <comment ref="A1679" authorId="2" shapeId="0" xr:uid="{C3E45820-7AFA-43B7-A5A1-22120F78204A}">
      <text>
        <r>
          <rPr>
            <sz val="11"/>
            <color theme="1"/>
            <rFont val="Calibri"/>
            <family val="2"/>
            <scheme val="minor"/>
          </rPr>
          <t>Introducir un texto con el nombre o referencia de la contratación</t>
        </r>
      </text>
    </comment>
    <comment ref="B1679" authorId="2" shapeId="0" xr:uid="{F918BAEF-884A-4569-B429-F3B8B0993E45}">
      <text>
        <r>
          <rPr>
            <sz val="11"/>
            <color theme="1"/>
            <rFont val="Calibri"/>
            <family val="2"/>
            <scheme val="minor"/>
          </rPr>
          <t>Introduzca un texto con la finalidad de la contratación</t>
        </r>
      </text>
    </comment>
    <comment ref="C1679" authorId="2" shapeId="0" xr:uid="{41402772-984F-4DC5-8416-ACAA1D3A6185}">
      <text>
        <r>
          <rPr>
            <sz val="11"/>
            <color theme="1"/>
            <rFont val="Calibri"/>
            <family val="2"/>
            <scheme val="minor"/>
          </rPr>
          <t>Seleccionar un valor del listado</t>
        </r>
      </text>
    </comment>
    <comment ref="D1679" authorId="2" shapeId="0" xr:uid="{ACF962FF-107F-4BAB-84EF-33FD4431BE49}">
      <text>
        <r>
          <rPr>
            <sz val="11"/>
            <color theme="1"/>
            <rFont val="Calibri"/>
            <family val="2"/>
            <scheme val="minor"/>
          </rPr>
          <t>Seleccione el tipo de procedimiento</t>
        </r>
      </text>
    </comment>
    <comment ref="E1679" authorId="2" shapeId="0" xr:uid="{E606D70B-130E-4994-9635-9D72E8FF6090}">
      <text>
        <r>
          <rPr>
            <sz val="11"/>
            <color theme="1"/>
            <rFont val="Calibri"/>
            <family val="2"/>
            <scheme val="minor"/>
          </rPr>
          <t>Seleccione un valor de la lista</t>
        </r>
      </text>
    </comment>
    <comment ref="F1679" authorId="2" shapeId="0" xr:uid="{36EA0154-560E-422C-8179-41C9B5F3CF78}">
      <text>
        <r>
          <rPr>
            <sz val="11"/>
            <color theme="1"/>
            <rFont val="Calibri"/>
            <family val="2"/>
            <scheme val="minor"/>
          </rPr>
          <t>Introduzca el código SNIP</t>
        </r>
      </text>
    </comment>
    <comment ref="C1680" authorId="2" shapeId="0" xr:uid="{D9EDDBD9-39AA-494D-9BAB-F7572994F86D}">
      <text>
        <r>
          <rPr>
            <sz val="11"/>
            <color theme="1"/>
            <rFont val="Calibri"/>
            <family val="2"/>
            <scheme val="minor"/>
          </rPr>
          <t>Introduzca la fecha de inicio del proceso, en formato dd-mm-aaaa</t>
        </r>
      </text>
    </comment>
    <comment ref="F1680" authorId="2" shapeId="0" xr:uid="{8138AAA5-5957-4EA1-807D-C19DC6BC70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1" authorId="2" shapeId="0" xr:uid="{715F7111-380C-46FF-9958-03BA3F2369BC}">
      <text/>
    </comment>
    <comment ref="C1682" authorId="2" shapeId="0" xr:uid="{7934F461-9630-40B6-B5B4-2CCAA373528D}">
      <text>
        <r>
          <rPr>
            <sz val="11"/>
            <color theme="1"/>
            <rFont val="Calibri"/>
            <family val="2"/>
            <scheme val="minor"/>
          </rPr>
          <t>Introduzca la fecha prevista de adjudicación, en formato dd-mm-aaaa</t>
        </r>
      </text>
    </comment>
    <comment ref="F1682" authorId="2" shapeId="0" xr:uid="{8FC8024A-F8F1-40EA-A172-D020AF4C14F6}">
      <text/>
    </comment>
    <comment ref="F1683" authorId="2" shapeId="0" xr:uid="{2F107E84-50AD-4BD6-B4CF-D7D522240D30}">
      <text/>
    </comment>
    <comment ref="A1685" authorId="2" shapeId="0" xr:uid="{870FCC46-A7BD-408F-9187-43595A141E38}">
      <text>
        <r>
          <rPr>
            <sz val="11"/>
            <color theme="1"/>
            <rFont val="Calibri"/>
            <family val="2"/>
            <scheme val="minor"/>
          </rPr>
          <t>Introduzca un codigo UNSPSC</t>
        </r>
      </text>
    </comment>
    <comment ref="B1685" authorId="2" shapeId="0" xr:uid="{ED7DD76A-53F8-4B7F-8320-63BE2D66DFC9}">
      <text>
        <r>
          <rPr>
            <sz val="11"/>
            <color theme="1"/>
            <rFont val="Calibri"/>
            <family val="2"/>
            <scheme val="minor"/>
          </rPr>
          <t>Descripción calculada automáticamente a partir de código del artículo</t>
        </r>
      </text>
    </comment>
    <comment ref="C1685" authorId="2" shapeId="0" xr:uid="{016308F0-06C2-4C19-B0EC-F4DCBB227BC7}">
      <text>
        <r>
          <rPr>
            <sz val="11"/>
            <color theme="1"/>
            <rFont val="Calibri"/>
            <family val="2"/>
            <scheme val="minor"/>
          </rPr>
          <t>Seleccione un valor de la lista</t>
        </r>
      </text>
    </comment>
    <comment ref="D1685" authorId="2" shapeId="0" xr:uid="{AEC9FADA-DB82-440B-AA56-14E56A09B353}">
      <text>
        <r>
          <rPr>
            <sz val="11"/>
            <color theme="1"/>
            <rFont val="Calibri"/>
            <family val="2"/>
            <scheme val="minor"/>
          </rPr>
          <t>Introduzca un número con dos decimales como máximo. Debe ser igual o mayor a la "Cantidad Real Consumida"</t>
        </r>
      </text>
    </comment>
    <comment ref="E1685" authorId="2" shapeId="0" xr:uid="{22066915-93EA-4E9B-9DE5-0E0C29191A56}">
      <text>
        <r>
          <rPr>
            <sz val="11"/>
            <color theme="1"/>
            <rFont val="Calibri"/>
            <family val="2"/>
            <scheme val="minor"/>
          </rPr>
          <t>Introduzca un número con dos decimales como máximo</t>
        </r>
      </text>
    </comment>
    <comment ref="F1685" authorId="2" shapeId="0" xr:uid="{3A37F32D-08A0-4CF7-885C-D223FB465BE6}">
      <text>
        <r>
          <rPr>
            <sz val="11"/>
            <color theme="1"/>
            <rFont val="Calibri"/>
            <family val="2"/>
            <scheme val="minor"/>
          </rPr>
          <t>Monto calculado automáticamente por el sistema</t>
        </r>
      </text>
    </comment>
    <comment ref="A1690" authorId="2" shapeId="0" xr:uid="{1CD304C7-5B75-4197-8379-B49349E6498D}">
      <text>
        <r>
          <rPr>
            <sz val="11"/>
            <color theme="1"/>
            <rFont val="Calibri"/>
            <family val="2"/>
            <scheme val="minor"/>
          </rPr>
          <t>Introducir un texto con el nombre o referencia de la contratación</t>
        </r>
      </text>
    </comment>
    <comment ref="B1690" authorId="2" shapeId="0" xr:uid="{1440B1EB-B8AD-45F5-8F2C-86F87E3F98F3}">
      <text>
        <r>
          <rPr>
            <sz val="11"/>
            <color theme="1"/>
            <rFont val="Calibri"/>
            <family val="2"/>
            <scheme val="minor"/>
          </rPr>
          <t>Introduzca un texto con la finalidad de la contratación</t>
        </r>
      </text>
    </comment>
    <comment ref="C1690" authorId="2" shapeId="0" xr:uid="{FD9AAA13-5E44-494B-8F61-545BF86E6316}">
      <text>
        <r>
          <rPr>
            <sz val="11"/>
            <color theme="1"/>
            <rFont val="Calibri"/>
            <family val="2"/>
            <scheme val="minor"/>
          </rPr>
          <t>Seleccionar un valor del listado</t>
        </r>
      </text>
    </comment>
    <comment ref="D1690" authorId="2" shapeId="0" xr:uid="{E58D1C5C-43C3-4712-8E7E-4AFFEC7F3F34}">
      <text>
        <r>
          <rPr>
            <sz val="11"/>
            <color theme="1"/>
            <rFont val="Calibri"/>
            <family val="2"/>
            <scheme val="minor"/>
          </rPr>
          <t>Seleccione el tipo de procedimiento</t>
        </r>
      </text>
    </comment>
    <comment ref="E1690" authorId="2" shapeId="0" xr:uid="{EE787529-6169-4305-B237-0AE4599191CD}">
      <text>
        <r>
          <rPr>
            <sz val="11"/>
            <color theme="1"/>
            <rFont val="Calibri"/>
            <family val="2"/>
            <scheme val="minor"/>
          </rPr>
          <t>Seleccione un valor de la lista</t>
        </r>
      </text>
    </comment>
    <comment ref="F1690" authorId="2" shapeId="0" xr:uid="{5414D12B-5E4B-44B8-8DA7-7FDEB4EF84E7}">
      <text>
        <r>
          <rPr>
            <sz val="11"/>
            <color theme="1"/>
            <rFont val="Calibri"/>
            <family val="2"/>
            <scheme val="minor"/>
          </rPr>
          <t>Introduzca el código SNIP</t>
        </r>
      </text>
    </comment>
    <comment ref="C1691" authorId="2" shapeId="0" xr:uid="{0052E308-DFC9-4D31-B27A-0DA6E6AD16AD}">
      <text>
        <r>
          <rPr>
            <sz val="11"/>
            <color theme="1"/>
            <rFont val="Calibri"/>
            <family val="2"/>
            <scheme val="minor"/>
          </rPr>
          <t>Introduzca la fecha de inicio del proceso, en formato dd-mm-aaaa</t>
        </r>
      </text>
    </comment>
    <comment ref="F1691" authorId="2" shapeId="0" xr:uid="{793F8D5C-6205-4760-A640-394E4A5915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2" authorId="2" shapeId="0" xr:uid="{63A6D90A-6117-4B5D-AA5B-C9C496B4EB72}">
      <text/>
    </comment>
    <comment ref="C1693" authorId="2" shapeId="0" xr:uid="{924CEE80-C6D2-4434-9582-3C4252F62680}">
      <text>
        <r>
          <rPr>
            <sz val="11"/>
            <color theme="1"/>
            <rFont val="Calibri"/>
            <family val="2"/>
            <scheme val="minor"/>
          </rPr>
          <t>Introduzca la fecha prevista de adjudicación, en formato dd-mm-aaaa</t>
        </r>
      </text>
    </comment>
    <comment ref="F1693" authorId="2" shapeId="0" xr:uid="{FEBBEE3B-C987-41CA-9335-AD4F5B5B85C7}">
      <text/>
    </comment>
    <comment ref="F1694" authorId="2" shapeId="0" xr:uid="{C52E0A9F-E875-4F4C-AE7D-A2C744B4AF9F}">
      <text/>
    </comment>
    <comment ref="A1696" authorId="2" shapeId="0" xr:uid="{5A363353-6A5E-40A7-ACB3-13C23E457BA0}">
      <text>
        <r>
          <rPr>
            <sz val="11"/>
            <color theme="1"/>
            <rFont val="Calibri"/>
            <family val="2"/>
            <scheme val="minor"/>
          </rPr>
          <t>Introduzca un codigo UNSPSC</t>
        </r>
      </text>
    </comment>
    <comment ref="B1696" authorId="2" shapeId="0" xr:uid="{4861B898-5883-43E0-B739-7E3FBA91972D}">
      <text>
        <r>
          <rPr>
            <sz val="11"/>
            <color theme="1"/>
            <rFont val="Calibri"/>
            <family val="2"/>
            <scheme val="minor"/>
          </rPr>
          <t>Descripción calculada automáticamente a partir de código del artículo</t>
        </r>
      </text>
    </comment>
    <comment ref="C1696" authorId="2" shapeId="0" xr:uid="{F66B178D-7A09-4AB1-8905-EF71B094EE14}">
      <text>
        <r>
          <rPr>
            <sz val="11"/>
            <color theme="1"/>
            <rFont val="Calibri"/>
            <family val="2"/>
            <scheme val="minor"/>
          </rPr>
          <t>Seleccione un valor de la lista</t>
        </r>
      </text>
    </comment>
    <comment ref="D1696" authorId="2" shapeId="0" xr:uid="{8364EBCA-9D0E-4AFE-8C69-49263F96A241}">
      <text>
        <r>
          <rPr>
            <sz val="11"/>
            <color theme="1"/>
            <rFont val="Calibri"/>
            <family val="2"/>
            <scheme val="minor"/>
          </rPr>
          <t>Introduzca un número con dos decimales como máximo. Debe ser igual o mayor a la "Cantidad Real Consumida"</t>
        </r>
      </text>
    </comment>
    <comment ref="E1696" authorId="2" shapeId="0" xr:uid="{70B15DFD-A101-4DD7-9F24-4EAF3E1511D1}">
      <text>
        <r>
          <rPr>
            <sz val="11"/>
            <color theme="1"/>
            <rFont val="Calibri"/>
            <family val="2"/>
            <scheme val="minor"/>
          </rPr>
          <t>Introduzca un número con dos decimales como máximo</t>
        </r>
      </text>
    </comment>
    <comment ref="F1696" authorId="2" shapeId="0" xr:uid="{2C714D26-2E52-4701-BDC5-ABEE3A747584}">
      <text>
        <r>
          <rPr>
            <sz val="11"/>
            <color theme="1"/>
            <rFont val="Calibri"/>
            <family val="2"/>
            <scheme val="minor"/>
          </rPr>
          <t>Monto calculado automáticamente por el sistema</t>
        </r>
      </text>
    </comment>
    <comment ref="A1701" authorId="2" shapeId="0" xr:uid="{D8CE2CA7-4226-429E-82CD-31DCCC0110F8}">
      <text>
        <r>
          <rPr>
            <sz val="11"/>
            <color theme="1"/>
            <rFont val="Calibri"/>
            <family val="2"/>
            <scheme val="minor"/>
          </rPr>
          <t>Introducir un texto con el nombre o referencia de la contratación</t>
        </r>
      </text>
    </comment>
    <comment ref="B1701" authorId="2" shapeId="0" xr:uid="{AABC2399-2523-4DA6-A0FB-8AA98162A950}">
      <text>
        <r>
          <rPr>
            <sz val="11"/>
            <color theme="1"/>
            <rFont val="Calibri"/>
            <family val="2"/>
            <scheme val="minor"/>
          </rPr>
          <t>Introduzca un texto con la finalidad de la contratación</t>
        </r>
      </text>
    </comment>
    <comment ref="C1701" authorId="2" shapeId="0" xr:uid="{FFDA2070-0CC2-4A31-9633-BCE180937D08}">
      <text>
        <r>
          <rPr>
            <sz val="11"/>
            <color theme="1"/>
            <rFont val="Calibri"/>
            <family val="2"/>
            <scheme val="minor"/>
          </rPr>
          <t>Seleccionar un valor del listado</t>
        </r>
      </text>
    </comment>
    <comment ref="D1701" authorId="2" shapeId="0" xr:uid="{B88E6A6A-E417-4698-9D22-B268AF436A1E}">
      <text>
        <r>
          <rPr>
            <sz val="11"/>
            <color theme="1"/>
            <rFont val="Calibri"/>
            <family val="2"/>
            <scheme val="minor"/>
          </rPr>
          <t>Seleccione el tipo de procedimiento</t>
        </r>
      </text>
    </comment>
    <comment ref="E1701" authorId="2" shapeId="0" xr:uid="{705F6A50-8187-4728-8F8A-226166FF58B9}">
      <text>
        <r>
          <rPr>
            <sz val="11"/>
            <color theme="1"/>
            <rFont val="Calibri"/>
            <family val="2"/>
            <scheme val="minor"/>
          </rPr>
          <t>Seleccione un valor de la lista</t>
        </r>
      </text>
    </comment>
    <comment ref="F1701" authorId="2" shapeId="0" xr:uid="{F1301CD9-3C03-4AB0-A7FC-239F2F9C2890}">
      <text>
        <r>
          <rPr>
            <sz val="11"/>
            <color theme="1"/>
            <rFont val="Calibri"/>
            <family val="2"/>
            <scheme val="minor"/>
          </rPr>
          <t>Introduzca el código SNIP</t>
        </r>
      </text>
    </comment>
    <comment ref="C1702" authorId="2" shapeId="0" xr:uid="{0F39A543-B336-4F7B-AAB1-B343AF11E187}">
      <text>
        <r>
          <rPr>
            <sz val="11"/>
            <color theme="1"/>
            <rFont val="Calibri"/>
            <family val="2"/>
            <scheme val="minor"/>
          </rPr>
          <t>Introduzca la fecha de inicio del proceso, en formato dd-mm-aaaa</t>
        </r>
      </text>
    </comment>
    <comment ref="F1702" authorId="2" shapeId="0" xr:uid="{23241627-6F27-43AD-9DC1-03A9F7785F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2" shapeId="0" xr:uid="{72E8B4C0-A207-4456-9F46-EDBB22D8E7A8}">
      <text/>
    </comment>
    <comment ref="C1704" authorId="2" shapeId="0" xr:uid="{BCF2855C-7738-4BBA-B404-3DCF53BDF8FE}">
      <text>
        <r>
          <rPr>
            <sz val="11"/>
            <color theme="1"/>
            <rFont val="Calibri"/>
            <family val="2"/>
            <scheme val="minor"/>
          </rPr>
          <t>Introduzca la fecha prevista de adjudicación, en formato dd-mm-aaaa</t>
        </r>
      </text>
    </comment>
    <comment ref="F1704" authorId="2" shapeId="0" xr:uid="{1439F051-3FDA-44A6-994A-DAEE89B12CD8}">
      <text/>
    </comment>
    <comment ref="F1705" authorId="2" shapeId="0" xr:uid="{95CC281F-CF67-4AEA-9968-E990A31FD0A0}">
      <text/>
    </comment>
    <comment ref="A1707" authorId="2" shapeId="0" xr:uid="{DBFA7772-13CA-4107-8973-4D7469A5CC1B}">
      <text>
        <r>
          <rPr>
            <sz val="11"/>
            <color theme="1"/>
            <rFont val="Calibri"/>
            <family val="2"/>
            <scheme val="minor"/>
          </rPr>
          <t>Introduzca un codigo UNSPSC</t>
        </r>
      </text>
    </comment>
    <comment ref="B1707" authorId="2" shapeId="0" xr:uid="{9DB80792-6943-457F-95A2-6F3BF8D17436}">
      <text>
        <r>
          <rPr>
            <sz val="11"/>
            <color theme="1"/>
            <rFont val="Calibri"/>
            <family val="2"/>
            <scheme val="minor"/>
          </rPr>
          <t>Descripción calculada automáticamente a partir de código del artículo</t>
        </r>
      </text>
    </comment>
    <comment ref="C1707" authorId="2" shapeId="0" xr:uid="{CC1D6D92-2F11-49A6-B74A-0865CFB5D1D6}">
      <text>
        <r>
          <rPr>
            <sz val="11"/>
            <color theme="1"/>
            <rFont val="Calibri"/>
            <family val="2"/>
            <scheme val="minor"/>
          </rPr>
          <t>Seleccione un valor de la lista</t>
        </r>
      </text>
    </comment>
    <comment ref="D1707" authorId="2" shapeId="0" xr:uid="{9B77F52B-2063-4711-A742-16695BD11604}">
      <text>
        <r>
          <rPr>
            <sz val="11"/>
            <color theme="1"/>
            <rFont val="Calibri"/>
            <family val="2"/>
            <scheme val="minor"/>
          </rPr>
          <t>Introduzca un número con dos decimales como máximo. Debe ser igual o mayor a la "Cantidad Real Consumida"</t>
        </r>
      </text>
    </comment>
    <comment ref="E1707" authorId="2" shapeId="0" xr:uid="{00E40841-4AA4-40B6-8862-2CE264DB9E48}">
      <text>
        <r>
          <rPr>
            <sz val="11"/>
            <color theme="1"/>
            <rFont val="Calibri"/>
            <family val="2"/>
            <scheme val="minor"/>
          </rPr>
          <t>Introduzca un número con dos decimales como máximo</t>
        </r>
      </text>
    </comment>
    <comment ref="F1707" authorId="2" shapeId="0" xr:uid="{AEEABACC-2630-44A1-9FC9-688576EA494B}">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<sst xmlns="http://schemas.openxmlformats.org/spreadsheetml/2006/main" count="25289" uniqueCount="18910">
  <si>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</si>
  <si>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</si>
  <si>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</si>
  <si>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</si>
  <si>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</si>
  <si>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</si>
  <si>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</si>
  <si>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</si>
  <si>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</si>
  <si>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</si>
  <si>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</si>
  <si>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</si>
  <si>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</si>
  <si>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</si>
  <si>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</si>
  <si>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</si>
  <si>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</si>
  <si>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</si>
  <si>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</si>
  <si>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</si>
  <si>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</si>
  <si>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</si>
  <si>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</si>
  <si>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</si>
  <si>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</si>
  <si>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</si>
  <si>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</si>
  <si>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</si>
  <si>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</si>
  <si>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</si>
  <si>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</si>
  <si>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</si>
  <si>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</si>
  <si>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</si>
  <si>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</si>
  <si>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</si>
  <si>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</si>
  <si>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</si>
  <si>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</si>
  <si>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</si>
  <si>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</si>
  <si>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</si>
  <si>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</si>
  <si>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</si>
  <si>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</si>
  <si>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</si>
  <si>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</si>
  <si>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</si>
  <si>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</si>
  <si>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</si>
  <si>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</si>
  <si>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</si>
  <si>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</si>
  <si>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</si>
  <si>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</si>
  <si>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</si>
  <si>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</si>
  <si>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</si>
  <si>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</si>
  <si>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</si>
  <si>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</si>
  <si>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</si>
  <si>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</si>
  <si>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</si>
  <si>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</si>
  <si>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</si>
  <si>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</si>
  <si>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</si>
  <si>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</si>
  <si>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</si>
  <si>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</si>
  <si>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</si>
  <si>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</si>
  <si>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</si>
  <si>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</si>
  <si>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</si>
  <si>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</si>
  <si>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</si>
  <si>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</si>
  <si>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</si>
  <si>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</si>
  <si>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</si>
  <si>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</si>
  <si>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</si>
  <si>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</si>
  <si>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</si>
  <si>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</si>
  <si>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</si>
  <si>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</si>
  <si>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</si>
  <si>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</si>
  <si>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</si>
  <si>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</si>
  <si>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</si>
  <si>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</si>
  <si>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</si>
  <si>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</si>
  <si>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</si>
  <si>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</si>
  <si>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</si>
  <si>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</si>
  <si>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</si>
  <si>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</si>
  <si>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</si>
  <si>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</si>
  <si>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</si>
  <si>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</si>
  <si>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</si>
  <si>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</si>
  <si>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</si>
  <si>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</si>
  <si>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</si>
  <si>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</si>
  <si>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</si>
  <si>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</si>
  <si>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</si>
  <si>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</si>
  <si>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</si>
  <si>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</si>
  <si>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</si>
  <si>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</si>
  <si>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</si>
  <si>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</si>
  <si>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</si>
  <si>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</si>
  <si>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</si>
  <si>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</si>
  <si>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</si>
  <si>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</si>
  <si>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</si>
  <si>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</si>
  <si>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</si>
  <si>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</si>
  <si>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</si>
  <si>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</si>
  <si>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</si>
  <si>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</si>
  <si>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</si>
  <si>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</si>
  <si>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</si>
  <si>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</si>
  <si>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</si>
  <si>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</si>
  <si>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</si>
  <si>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</si>
  <si>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</si>
  <si>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</si>
  <si>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</si>
  <si>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</si>
  <si>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</si>
  <si>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</si>
  <si>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</si>
  <si>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</si>
  <si>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</si>
  <si>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</si>
  <si>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</si>
  <si>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</si>
  <si>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</si>
  <si>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</si>
  <si>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</si>
  <si>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</si>
  <si>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</si>
  <si>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</si>
  <si>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</si>
  <si>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</si>
  <si>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</si>
  <si>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</si>
  <si>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</si>
  <si>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</si>
  <si>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</si>
  <si>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</si>
  <si>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</si>
  <si>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</si>
  <si>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</si>
  <si>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</si>
  <si>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</si>
  <si>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</si>
  <si>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</si>
  <si>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</si>
  <si>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</si>
  <si>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</si>
  <si>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</si>
  <si>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</si>
  <si>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</si>
  <si>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</si>
  <si>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</si>
  <si>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</si>
  <si>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</si>
  <si>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</si>
  <si>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</si>
  <si>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</si>
  <si>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</si>
  <si>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</si>
  <si>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</si>
  <si>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</si>
  <si>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</si>
  <si>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</si>
  <si>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</si>
  <si>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</si>
  <si>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</si>
  <si>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</si>
  <si>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</si>
  <si>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</si>
  <si>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</si>
  <si>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</si>
  <si>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</si>
  <si>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</si>
  <si>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</si>
  <si>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</si>
  <si>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</si>
  <si>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</si>
  <si>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</si>
  <si>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</si>
  <si>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</si>
  <si>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</si>
  <si>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</si>
  <si>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</si>
  <si>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</si>
  <si>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</si>
  <si>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</si>
  <si>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</si>
  <si>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</si>
  <si>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</si>
  <si>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</si>
  <si>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</si>
  <si>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</si>
  <si>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</si>
  <si>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</si>
  <si>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</si>
  <si>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</si>
  <si>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</si>
  <si>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</si>
  <si>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</si>
  <si>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</si>
  <si>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</si>
  <si>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</si>
  <si>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</si>
  <si>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</si>
  <si>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</si>
  <si>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</si>
  <si>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</si>
  <si>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</si>
  <si>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</si>
  <si>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</si>
  <si>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</si>
  <si>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</si>
  <si>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</si>
  <si>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</si>
  <si>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</si>
  <si>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</si>
  <si>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</si>
  <si>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</si>
  <si>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</si>
  <si>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</si>
  <si>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</si>
  <si>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</si>
  <si>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</si>
  <si>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</si>
  <si>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</si>
  <si>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</si>
  <si>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</si>
  <si>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</si>
  <si>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</si>
  <si>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</si>
  <si>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</si>
  <si>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</si>
  <si>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</si>
  <si>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</si>
  <si>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</si>
  <si>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</si>
  <si>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</si>
  <si>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</si>
  <si>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</si>
  <si>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</si>
  <si>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</si>
  <si>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</si>
  <si>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</si>
  <si>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</si>
  <si>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</si>
  <si>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</si>
  <si>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</si>
  <si>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</si>
  <si>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</si>
  <si>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</si>
  <si>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</si>
  <si>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</si>
  <si>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</si>
  <si>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</si>
  <si>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</si>
  <si>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</si>
  <si>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</si>
  <si>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</si>
  <si>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</si>
  <si>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</si>
  <si>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</si>
  <si>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</si>
  <si>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</si>
  <si>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</si>
  <si>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</si>
  <si>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</si>
  <si>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</si>
  <si>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</si>
  <si>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</si>
  <si>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</si>
  <si>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</si>
  <si>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</si>
  <si>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</si>
  <si>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</si>
  <si>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</si>
  <si>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</si>
  <si>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</si>
  <si>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</si>
  <si>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</si>
  <si>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</si>
  <si>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</si>
  <si>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</si>
  <si>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</si>
  <si>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</si>
  <si>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</si>
  <si>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</si>
  <si>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</si>
  <si>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</si>
  <si>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</si>
  <si>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</si>
  <si>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</si>
  <si>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</si>
  <si>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</si>
  <si>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</si>
  <si>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</si>
  <si>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</si>
  <si>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</si>
  <si>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</si>
  <si>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</si>
  <si>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</si>
  <si>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</si>
  <si>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</si>
  <si>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</si>
  <si>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</si>
  <si>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</si>
  <si>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</si>
  <si>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</si>
  <si>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</si>
  <si>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</si>
  <si>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</si>
  <si>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</si>
  <si>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</si>
  <si>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</si>
  <si>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</si>
  <si>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</si>
  <si>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</si>
  <si>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</si>
  <si>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</si>
  <si>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</si>
  <si>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</si>
  <si>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</si>
  <si>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</si>
  <si>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</si>
  <si>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</si>
  <si>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</si>
  <si>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</si>
  <si>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</si>
  <si>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</si>
  <si>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</si>
  <si>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</si>
  <si>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</si>
  <si>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</si>
  <si>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</si>
  <si>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</si>
  <si>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</si>
  <si>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</si>
  <si>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</si>
  <si>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</si>
  <si>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</si>
  <si>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</si>
  <si>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</si>
  <si>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</si>
  <si>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</si>
  <si>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</si>
  <si>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</si>
  <si>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</si>
  <si>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</si>
  <si>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</si>
  <si>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</si>
  <si>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</si>
  <si>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</si>
  <si>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</si>
  <si>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</si>
  <si>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</si>
  <si>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</si>
  <si>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</si>
  <si>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</si>
  <si>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</si>
  <si>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</si>
  <si>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</si>
  <si>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</si>
  <si>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</si>
  <si>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</si>
  <si>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</si>
  <si>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</si>
  <si>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</si>
  <si>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</si>
  <si>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</si>
  <si>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</si>
  <si>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</si>
  <si>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</si>
  <si>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</si>
  <si>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</si>
  <si>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</si>
  <si>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</si>
  <si>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</si>
  <si>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</si>
  <si>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</si>
  <si>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</si>
  <si>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</si>
  <si>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</si>
  <si>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</si>
  <si>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</si>
  <si>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</si>
  <si>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</si>
  <si>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</si>
  <si>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</si>
  <si>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</si>
  <si>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</si>
  <si>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</si>
  <si>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</si>
  <si>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</si>
  <si>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</si>
  <si>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</si>
  <si>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</si>
  <si>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</si>
  <si>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</si>
  <si>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</si>
  <si>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</si>
  <si>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</si>
  <si>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</si>
  <si>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</si>
  <si>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</si>
  <si>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</si>
  <si>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</si>
  <si>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</si>
  <si>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</si>
  <si>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</si>
  <si>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</si>
  <si>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</si>
  <si>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</si>
  <si>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</si>
  <si>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</si>
  <si>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</si>
  <si>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</si>
  <si>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</si>
  <si>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</si>
  <si>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</si>
  <si>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</si>
  <si>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</si>
  <si>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</si>
  <si>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</si>
  <si>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</si>
  <si>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</si>
  <si>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</si>
  <si>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</si>
  <si>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</si>
  <si>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</si>
  <si>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</si>
  <si>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</si>
  <si>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</si>
  <si>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</si>
  <si>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</si>
  <si>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</si>
  <si>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</si>
  <si>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</si>
  <si>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</si>
  <si>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</si>
  <si>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</si>
  <si>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</si>
  <si>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</si>
  <si>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</si>
  <si>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</si>
  <si>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</si>
  <si>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</si>
  <si>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</si>
  <si>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</si>
  <si>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</si>
  <si>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</si>
  <si>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</si>
  <si>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</si>
  <si>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</si>
  <si>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</si>
  <si>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</si>
  <si>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</si>
  <si>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</si>
  <si>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</si>
  <si>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</si>
  <si>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</si>
  <si>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</si>
  <si>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</si>
  <si>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</si>
  <si>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</si>
  <si>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</si>
  <si>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</si>
  <si>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</si>
  <si>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</si>
  <si>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</si>
  <si>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</si>
  <si>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</si>
  <si>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</si>
  <si>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</si>
  <si>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</si>
  <si>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</si>
  <si>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</si>
  <si>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</si>
  <si>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</si>
  <si>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</si>
  <si>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</si>
  <si>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</si>
  <si>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</si>
  <si>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</si>
  <si>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</si>
  <si>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</si>
  <si>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</si>
  <si>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</si>
  <si>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</si>
  <si>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</si>
  <si>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</si>
  <si>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</si>
  <si>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</si>
  <si>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</si>
  <si>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</si>
  <si>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</si>
  <si>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</si>
  <si>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</si>
  <si>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</si>
  <si>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</si>
  <si>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</si>
  <si>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</si>
  <si>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</si>
  <si>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</si>
  <si>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</si>
  <si>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</si>
  <si>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</si>
  <si>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</si>
  <si>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</si>
  <si>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</si>
  <si>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</si>
  <si>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</si>
  <si>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</si>
  <si>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</si>
  <si>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</si>
  <si>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</si>
  <si>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</si>
  <si>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</si>
  <si>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</si>
  <si>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</si>
  <si>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</si>
  <si>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</si>
  <si>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</si>
  <si>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</si>
  <si>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</si>
  <si>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</si>
  <si>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</si>
  <si>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</si>
  <si>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</si>
  <si>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</si>
  <si>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</si>
  <si>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</si>
  <si>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</si>
  <si>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</si>
  <si>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</si>
  <si>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</si>
  <si>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</si>
  <si>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</si>
  <si>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</si>
  <si>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</si>
  <si>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</si>
  <si>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</si>
  <si>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</si>
  <si>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</si>
  <si>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</si>
  <si>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</si>
  <si>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</si>
  <si>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</si>
  <si>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</si>
  <si>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</si>
  <si>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</si>
  <si>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</si>
  <si>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</si>
  <si>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</si>
  <si>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</si>
  <si>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</si>
  <si>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</si>
  <si>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</si>
  <si>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</si>
  <si>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</si>
  <si>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</si>
  <si>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</si>
  <si>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</si>
  <si>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</si>
  <si>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</si>
  <si>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</si>
  <si>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</si>
  <si>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</si>
  <si>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</si>
  <si>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</si>
  <si>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</si>
  <si>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</si>
  <si>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</si>
  <si>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</si>
  <si>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</si>
  <si>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</si>
  <si>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</si>
  <si>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</si>
  <si>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</si>
  <si>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</si>
  <si>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</si>
  <si>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</si>
  <si>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</si>
  <si>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</si>
  <si>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</si>
  <si>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</si>
  <si>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</si>
  <si>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</si>
  <si>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</si>
  <si>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</si>
  <si>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</si>
  <si>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</si>
  <si>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</si>
  <si>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</si>
  <si>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</si>
  <si>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</si>
  <si>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</si>
  <si>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</si>
  <si>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</si>
  <si>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</si>
  <si>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</si>
  <si>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</si>
  <si>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</si>
  <si>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</si>
  <si>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</si>
  <si>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</si>
  <si>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</si>
  <si>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</si>
  <si>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</si>
  <si>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</si>
  <si>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</si>
  <si>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</si>
  <si>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</si>
  <si>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</si>
  <si>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</si>
  <si>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</si>
  <si>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</si>
  <si>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</si>
  <si>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</si>
  <si>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</si>
  <si>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</si>
  <si>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</si>
  <si>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</si>
  <si>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</si>
  <si>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</si>
  <si>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</si>
  <si>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</si>
  <si>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</si>
  <si>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</si>
  <si>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</si>
  <si>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</si>
  <si>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</si>
  <si>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</si>
  <si>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</si>
  <si>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</si>
  <si>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</si>
  <si>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</si>
  <si>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</si>
  <si>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</si>
  <si>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</si>
  <si>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</si>
  <si>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</si>
  <si>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</si>
  <si>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</si>
  <si>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</si>
  <si>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</si>
  <si>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</si>
  <si>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</si>
  <si>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</si>
  <si>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</si>
  <si>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</si>
  <si>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</si>
  <si>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</si>
  <si>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</si>
  <si>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</si>
  <si>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</si>
  <si>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</si>
  <si>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</si>
  <si>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</si>
  <si>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</si>
  <si>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</si>
  <si>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</si>
  <si>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</si>
  <si>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</si>
  <si>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</si>
  <si>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</si>
  <si>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</si>
  <si>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</si>
  <si>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</si>
  <si>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</si>
  <si>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</si>
  <si>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</si>
  <si>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</si>
  <si>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</si>
  <si>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</si>
  <si>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</si>
  <si>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</si>
  <si>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</si>
  <si>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</si>
  <si>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</si>
  <si>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</si>
  <si>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</si>
  <si>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</si>
  <si>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</si>
  <si>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</si>
  <si>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</si>
  <si>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</si>
  <si>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</si>
  <si>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</si>
  <si>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</si>
  <si>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</si>
  <si>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</si>
  <si>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</si>
  <si>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</si>
  <si>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</si>
  <si>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</si>
  <si>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</si>
  <si>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</si>
  <si>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</si>
  <si>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</si>
  <si>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</si>
  <si>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</si>
  <si>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</si>
  <si>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</si>
  <si>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</si>
  <si>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</si>
  <si>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</si>
  <si>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</si>
  <si>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</si>
  <si>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</si>
  <si>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</si>
  <si>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</si>
  <si>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</si>
  <si>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</si>
  <si>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</si>
  <si>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</si>
  <si>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</si>
  <si>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</si>
  <si>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</si>
  <si>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</si>
  <si>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</si>
  <si>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</si>
  <si>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</si>
  <si>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</si>
  <si>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</si>
  <si>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</si>
  <si>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</si>
  <si>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</si>
  <si>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</si>
  <si>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</si>
  <si>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</si>
  <si>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</si>
  <si>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</si>
  <si>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</si>
  <si>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</si>
  <si>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</si>
  <si>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</si>
  <si>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</si>
  <si>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</si>
  <si>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</si>
  <si>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</si>
  <si>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</si>
  <si>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</si>
  <si>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</si>
  <si>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</si>
  <si>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</si>
  <si>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</si>
  <si>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</si>
  <si>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</si>
  <si>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</si>
  <si>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</si>
  <si>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</si>
  <si>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</si>
  <si>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</si>
  <si>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</si>
  <si>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</si>
  <si>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</si>
  <si>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</si>
  <si>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</si>
  <si>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</si>
  <si>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</si>
  <si>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</si>
  <si>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</si>
  <si>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</si>
  <si>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</si>
  <si>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</si>
  <si>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</si>
  <si>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</si>
  <si>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</si>
  <si>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</si>
  <si>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</si>
  <si>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</si>
  <si>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</si>
  <si>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</si>
  <si>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</si>
  <si>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</si>
  <si>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</si>
  <si>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</si>
  <si>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</si>
  <si>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</si>
  <si>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</si>
  <si>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</si>
  <si>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</si>
  <si>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</si>
  <si>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</si>
  <si>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</si>
  <si>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</si>
  <si>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</si>
  <si>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</si>
  <si>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</si>
  <si>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</si>
  <si>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</si>
  <si>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</si>
  <si>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</si>
  <si>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</si>
  <si>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</si>
  <si>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</si>
  <si>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</si>
  <si>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</si>
  <si>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</si>
  <si>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</si>
  <si>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</si>
  <si>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</si>
  <si>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</si>
  <si>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</si>
  <si>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</si>
  <si>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</si>
  <si>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</si>
  <si>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</si>
  <si>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</si>
  <si>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</si>
  <si>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</si>
  <si>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</si>
  <si>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</si>
  <si>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</si>
  <si>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</si>
  <si>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</si>
  <si>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</si>
  <si>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</si>
  <si>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</si>
  <si>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</si>
  <si>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</si>
  <si>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</si>
  <si>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</si>
  <si>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</si>
  <si>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</si>
  <si>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</si>
  <si>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</si>
  <si>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</si>
  <si>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</si>
  <si>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</si>
  <si>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</si>
  <si>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</si>
  <si>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</si>
  <si>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</si>
  <si>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</si>
  <si>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</si>
  <si>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</si>
  <si>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</si>
  <si>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</si>
  <si>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</si>
  <si>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</si>
  <si>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</si>
  <si>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</si>
  <si>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</si>
  <si>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</si>
  <si>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</si>
  <si>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</si>
  <si>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</si>
  <si>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</si>
  <si>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</si>
  <si>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</si>
  <si>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</si>
  <si>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</si>
  <si>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</si>
  <si>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</si>
  <si>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</si>
  <si>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</si>
  <si>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</si>
  <si>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</si>
  <si>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</si>
  <si>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</si>
  <si>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</si>
  <si>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</si>
  <si>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</si>
  <si>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</si>
  <si>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</si>
  <si>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</si>
  <si>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</si>
  <si>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</si>
  <si>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</si>
  <si>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</si>
  <si>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</si>
  <si>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</si>
  <si>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</si>
  <si>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</si>
  <si>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</si>
  <si>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</si>
  <si>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</si>
  <si>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</si>
  <si>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</si>
  <si>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</si>
  <si>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</si>
  <si>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</si>
  <si>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</si>
  <si>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</si>
  <si>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</si>
  <si>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</si>
  <si>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</si>
  <si>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</si>
  <si>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</si>
  <si>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</si>
  <si>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</si>
  <si>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</si>
  <si>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</si>
  <si>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</si>
  <si>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</si>
  <si>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</si>
  <si>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</si>
  <si>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</si>
  <si>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</si>
  <si>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</si>
  <si>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</si>
  <si>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</si>
  <si>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</si>
  <si>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</si>
  <si>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</si>
  <si>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</si>
  <si>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</si>
  <si>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</si>
  <si>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</si>
  <si>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</si>
  <si>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</si>
  <si>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</si>
  <si>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</si>
  <si>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</si>
  <si>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</si>
  <si>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</si>
  <si>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</si>
  <si>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</si>
  <si>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</si>
  <si>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</si>
  <si>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</si>
  <si>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</si>
  <si>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</si>
  <si>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</si>
  <si>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</si>
  <si>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</si>
  <si>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</si>
  <si>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</si>
  <si>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</si>
  <si>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</si>
  <si>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</si>
  <si>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</si>
  <si>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</si>
  <si>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</si>
  <si>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</si>
  <si>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</si>
  <si>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</si>
  <si>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</si>
  <si>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</si>
  <si>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</si>
  <si>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</si>
  <si>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</si>
  <si>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</si>
  <si>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</si>
  <si>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</si>
  <si>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</si>
  <si>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</si>
  <si>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</si>
  <si>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</si>
  <si>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</si>
  <si>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</si>
  <si>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</si>
  <si>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</si>
  <si>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</si>
  <si>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</si>
  <si>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</si>
  <si>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</si>
  <si>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</si>
  <si>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</si>
  <si>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</si>
  <si>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</si>
  <si>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</si>
  <si>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</si>
  <si>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</si>
  <si>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</si>
  <si>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</si>
  <si>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</si>
  <si>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</si>
  <si>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</si>
  <si>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</si>
  <si>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</si>
  <si>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</si>
  <si>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</si>
  <si>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</si>
  <si>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</si>
  <si>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</si>
  <si>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</si>
  <si>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</si>
  <si>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</si>
  <si>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</si>
  <si>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</si>
  <si>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</si>
  <si>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</si>
  <si>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</si>
  <si>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</si>
  <si>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</si>
  <si>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</si>
  <si>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</si>
  <si>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</si>
  <si>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</si>
  <si>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</si>
  <si>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</si>
  <si>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</si>
  <si>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</si>
  <si>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</si>
  <si>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</si>
  <si>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</si>
  <si>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</si>
  <si>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</si>
  <si>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</si>
  <si>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</si>
  <si>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</si>
  <si>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</si>
  <si>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</si>
  <si>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</si>
  <si>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</si>
  <si>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</si>
  <si>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</si>
  <si>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</si>
  <si>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</si>
  <si>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</si>
  <si>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</si>
  <si>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</si>
  <si>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</si>
  <si>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</si>
  <si>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</si>
  <si>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</si>
  <si>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</si>
  <si>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</si>
  <si>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</si>
  <si>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</si>
  <si>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</si>
  <si>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</si>
  <si>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</si>
  <si>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</si>
  <si>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</si>
  <si>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</si>
  <si>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</si>
  <si>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</si>
  <si>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</si>
  <si>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</si>
  <si>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</si>
  <si>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</si>
  <si>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</si>
  <si>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</si>
  <si>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</si>
  <si>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</si>
  <si>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</si>
  <si>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</si>
  <si>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</si>
  <si>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</si>
  <si>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</si>
  <si>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</si>
  <si>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</si>
  <si>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</si>
  <si>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</si>
  <si>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</si>
  <si>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</si>
  <si>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</si>
  <si>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</si>
  <si>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</si>
  <si>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</si>
  <si>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</si>
  <si>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</si>
  <si>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</si>
  <si>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</si>
  <si>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</si>
  <si>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</si>
  <si>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</si>
  <si>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</si>
  <si>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</si>
  <si>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</si>
  <si>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</si>
  <si>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</si>
  <si>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</si>
  <si>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</si>
  <si>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</si>
  <si>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</si>
  <si>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</si>
  <si>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</si>
  <si>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</si>
  <si>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</si>
  <si>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</si>
  <si>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</si>
  <si>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</si>
  <si>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</si>
  <si>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</si>
  <si>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</si>
  <si>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</si>
  <si>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</si>
  <si>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</si>
  <si>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</si>
  <si>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</si>
  <si>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</si>
  <si>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</si>
  <si>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</si>
  <si>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</si>
  <si>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</si>
  <si>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</si>
  <si>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</si>
  <si>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</si>
  <si>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</si>
  <si>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</si>
  <si>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</si>
  <si>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</si>
  <si>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</si>
  <si>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</si>
  <si>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</si>
  <si>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</si>
  <si>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</si>
  <si>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</si>
  <si>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</si>
  <si>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</si>
  <si>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</si>
  <si>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</si>
  <si>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</si>
  <si>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</si>
  <si>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</si>
  <si>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</si>
  <si>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</si>
  <si>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</si>
  <si>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</si>
  <si>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</si>
  <si>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</si>
  <si>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</si>
  <si>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</si>
  <si>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</si>
  <si>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</si>
  <si>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</si>
  <si>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</si>
  <si>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</si>
  <si>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</si>
  <si>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</si>
  <si>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</si>
  <si>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</si>
  <si>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</si>
  <si>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</si>
  <si>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</si>
  <si>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</si>
  <si>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</si>
  <si>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</si>
  <si>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</si>
  <si>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</si>
  <si>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</si>
  <si>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</si>
  <si>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</si>
  <si>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</si>
  <si>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</si>
  <si>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</si>
  <si>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</si>
  <si>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</si>
  <si>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</si>
  <si>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</si>
  <si>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</si>
  <si>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</si>
  <si>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</si>
  <si>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</si>
  <si>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</si>
  <si>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</si>
  <si>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</si>
  <si>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</si>
  <si>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</si>
  <si>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</si>
  <si>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</si>
  <si>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</si>
  <si>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</si>
  <si>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</si>
  <si>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</si>
  <si>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</si>
  <si>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</si>
  <si>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</si>
  <si>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</si>
  <si>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</si>
  <si>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</si>
  <si>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</si>
  <si>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</si>
  <si>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</si>
  <si>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</si>
  <si>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</si>
  <si>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</si>
  <si>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</si>
  <si>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</si>
  <si>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</si>
  <si>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</si>
  <si>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</si>
  <si>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</si>
  <si>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</si>
  <si>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</si>
  <si>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</si>
  <si>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</si>
  <si>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</si>
  <si>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</si>
  <si>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</si>
  <si>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</si>
  <si>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</si>
  <si>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</si>
  <si>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</si>
  <si>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</si>
  <si>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</si>
  <si>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</si>
  <si>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</si>
  <si>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</si>
  <si>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</si>
  <si>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</si>
  <si>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</si>
  <si>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</si>
  <si>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</si>
  <si>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</si>
  <si>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</si>
  <si>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</si>
  <si>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</si>
  <si>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</si>
  <si>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</si>
  <si>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</si>
  <si>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</si>
  <si>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</si>
  <si>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</si>
  <si>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</si>
  <si>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</si>
  <si>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</si>
  <si>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</si>
  <si>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</si>
  <si>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</si>
  <si>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</si>
  <si>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</si>
  <si>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</si>
  <si>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</si>
  <si>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</si>
  <si>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</si>
  <si>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</si>
  <si>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</si>
  <si>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</si>
  <si>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</si>
  <si>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</si>
  <si>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</si>
  <si>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</si>
  <si>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</si>
  <si>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</si>
  <si>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</si>
  <si>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</si>
  <si>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</si>
  <si>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</si>
  <si>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</si>
  <si>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</si>
  <si>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</si>
  <si>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</si>
  <si>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</si>
  <si>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</si>
  <si>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</si>
  <si>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</si>
  <si>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</si>
  <si>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</si>
  <si>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</si>
  <si>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</si>
  <si>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</si>
  <si>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</si>
  <si>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</si>
  <si>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</si>
  <si>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</si>
  <si>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</si>
  <si>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</si>
  <si>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</si>
  <si>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</si>
  <si>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</si>
  <si>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</si>
  <si>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</si>
  <si>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</si>
  <si>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</si>
  <si>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</si>
  <si>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</si>
  <si>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</si>
  <si>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</si>
  <si>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</si>
  <si>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</si>
  <si>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</si>
  <si>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</si>
  <si>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</si>
  <si>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</si>
  <si>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</si>
  <si>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</si>
  <si>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</si>
  <si>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</si>
  <si>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</si>
  <si>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</si>
  <si>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</si>
  <si>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</si>
  <si>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</si>
  <si>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</si>
  <si>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</si>
  <si>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</si>
  <si>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</si>
  <si>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</si>
  <si>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</si>
  <si>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</si>
  <si>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</si>
  <si>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</si>
  <si>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</si>
  <si>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</si>
  <si>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</si>
  <si>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</si>
  <si>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</si>
  <si>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</si>
  <si>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</si>
  <si>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</si>
  <si>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</si>
  <si>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</si>
  <si>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</si>
  <si>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</si>
  <si>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</si>
  <si>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</si>
  <si>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</si>
  <si>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</si>
  <si>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</si>
  <si>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</si>
  <si>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</si>
  <si>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</si>
  <si>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</si>
  <si>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</si>
  <si>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</si>
  <si>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</si>
  <si>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</si>
  <si>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</si>
  <si>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</si>
  <si>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</si>
  <si>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</si>
  <si>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</si>
  <si>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</si>
  <si>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</si>
  <si>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</si>
  <si>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</si>
  <si>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</si>
  <si>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</si>
  <si>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</si>
  <si>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</si>
  <si>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</si>
  <si>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</si>
  <si>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</si>
  <si>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</si>
  <si>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</si>
  <si>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</si>
  <si>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</si>
  <si>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</si>
  <si>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</si>
  <si>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</si>
  <si>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</si>
  <si>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</si>
  <si>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</si>
  <si>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</si>
  <si>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</si>
  <si>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</si>
  <si>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</si>
  <si>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</si>
  <si>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</si>
  <si>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</si>
  <si>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</si>
  <si>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</si>
  <si>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</si>
  <si>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</si>
  <si>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</si>
  <si>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</si>
  <si>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</si>
  <si>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</si>
  <si>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</si>
  <si>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</si>
  <si>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</si>
  <si>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</si>
  <si>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</si>
  <si>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</si>
  <si>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</si>
  <si>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</si>
  <si>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</si>
  <si>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</si>
  <si>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</si>
  <si>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</si>
  <si>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</si>
  <si>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</si>
  <si>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</si>
  <si>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</si>
  <si>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</si>
  <si>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</si>
  <si>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</si>
  <si>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</si>
  <si>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</si>
  <si>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</si>
  <si>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</si>
  <si>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</si>
  <si>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</si>
  <si>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</si>
  <si>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</si>
  <si>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</si>
  <si>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</si>
  <si>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</si>
  <si>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</si>
  <si>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</si>
  <si>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</si>
  <si>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</si>
  <si>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</si>
  <si>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</si>
  <si>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</si>
  <si>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</si>
  <si>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</si>
  <si>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</si>
  <si>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</si>
  <si>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</si>
  <si>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</si>
  <si>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</si>
  <si>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</si>
  <si>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</si>
  <si>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</si>
  <si>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</si>
  <si>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</si>
  <si>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</si>
  <si>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</si>
  <si>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</si>
  <si>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</si>
  <si>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</si>
  <si>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</si>
  <si>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</si>
  <si>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</si>
  <si>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</si>
  <si>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</si>
  <si>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</si>
  <si>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</si>
  <si>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</si>
  <si>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</si>
  <si>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</si>
  <si>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</si>
  <si>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</si>
  <si>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</si>
  <si>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</si>
  <si>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</si>
  <si>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</si>
  <si>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</si>
  <si>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</si>
  <si>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</si>
  <si>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</si>
  <si>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</si>
  <si>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</si>
  <si>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</si>
  <si>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</si>
  <si>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</si>
  <si>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</si>
  <si>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</si>
  <si>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</si>
  <si>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</si>
  <si>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</si>
  <si>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</si>
  <si>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</si>
  <si>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</si>
  <si>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</si>
  <si>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</si>
  <si>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</si>
  <si>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</si>
  <si>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</si>
  <si>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</si>
  <si>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</si>
  <si>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</si>
  <si>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</si>
  <si>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</si>
  <si>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</si>
  <si>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</si>
  <si>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</si>
  <si>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</si>
  <si>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</si>
  <si>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</si>
  <si>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</si>
  <si>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</si>
  <si>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</si>
  <si>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</si>
  <si>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</si>
  <si>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</si>
  <si>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</si>
  <si>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</si>
  <si>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</si>
  <si>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</si>
  <si>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</si>
  <si>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</si>
  <si>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</si>
  <si>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</si>
  <si>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</si>
  <si>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</si>
  <si>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</si>
  <si>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</si>
  <si>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</si>
  <si>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</si>
  <si>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</si>
  <si>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</si>
  <si>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</si>
  <si>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</si>
  <si>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</si>
  <si>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</si>
  <si>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</si>
  <si>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</si>
  <si>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</si>
  <si>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</si>
  <si>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</si>
  <si>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</si>
  <si>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</si>
  <si>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</si>
  <si>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</si>
  <si>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</si>
  <si>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</si>
  <si>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</si>
  <si>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</si>
  <si>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</si>
  <si>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</si>
  <si>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</si>
  <si>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</si>
  <si>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</si>
  <si>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</si>
  <si>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</si>
  <si>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</si>
  <si>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</si>
  <si>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</si>
  <si>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</si>
  <si>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</si>
  <si>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</si>
  <si>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</si>
  <si>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</si>
  <si>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</si>
  <si>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</si>
  <si>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</si>
  <si>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</si>
  <si>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</si>
  <si>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</si>
  <si>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</si>
  <si>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</si>
  <si>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</si>
  <si>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</si>
  <si>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</si>
  <si>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</si>
  <si>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</si>
  <si>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</si>
  <si>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</si>
  <si>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</si>
  <si>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</si>
  <si>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</si>
  <si>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</si>
  <si>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</si>
  <si>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</si>
  <si>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</si>
  <si>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</si>
  <si>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</si>
  <si>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</si>
  <si>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</si>
  <si>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</si>
  <si>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</si>
  <si>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</si>
  <si>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</si>
  <si>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</si>
  <si>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</si>
  <si>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</si>
  <si>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</si>
  <si>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</si>
  <si>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</si>
  <si>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</si>
  <si>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</si>
  <si>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</si>
  <si>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</si>
  <si>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</si>
  <si>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</si>
  <si>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</si>
  <si>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</si>
  <si>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</si>
  <si>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</si>
  <si>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</si>
  <si>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</si>
  <si>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</si>
  <si>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</si>
  <si>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</si>
  <si>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</si>
  <si>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</si>
  <si>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</si>
  <si>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</si>
  <si>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</si>
  <si>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</si>
  <si>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</si>
  <si>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</si>
  <si>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</si>
  <si>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</si>
  <si>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</si>
  <si>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</si>
  <si>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</si>
  <si>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</si>
  <si>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</si>
  <si>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</si>
  <si>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</si>
  <si>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</si>
  <si>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</si>
  <si>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</si>
  <si>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</si>
  <si>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</si>
  <si>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</si>
  <si>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</si>
  <si>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</si>
  <si>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</si>
  <si>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</si>
  <si>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</si>
  <si>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</si>
  <si>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</si>
  <si>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</si>
  <si>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</si>
  <si>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</si>
  <si>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</si>
  <si>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</si>
  <si>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</si>
  <si>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</si>
  <si>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</si>
  <si>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</si>
  <si>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</si>
  <si>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</si>
  <si>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</si>
  <si>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</si>
  <si>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</si>
  <si>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</si>
  <si>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</si>
  <si>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</si>
  <si>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</si>
  <si>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</si>
  <si>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</si>
  <si>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</si>
  <si>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</si>
  <si>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</si>
  <si>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</si>
  <si>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</si>
  <si>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</si>
  <si>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</si>
  <si>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</si>
  <si>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</si>
  <si>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</si>
  <si>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</si>
  <si>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</si>
  <si>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</si>
  <si>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</si>
  <si>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</si>
  <si>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</si>
  <si>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</si>
  <si>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</si>
  <si>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</si>
  <si>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</si>
  <si>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</si>
  <si>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</si>
  <si>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</si>
  <si>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</si>
  <si>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</si>
  <si>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</si>
  <si>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</si>
  <si>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</si>
  <si>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</si>
  <si>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</si>
  <si>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</si>
  <si>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</si>
  <si>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</si>
  <si>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</si>
  <si>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</si>
  <si>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</si>
  <si>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</si>
  <si>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</si>
  <si>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</si>
  <si>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</si>
  <si>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</si>
  <si>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</si>
  <si>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</si>
  <si>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</si>
  <si>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</si>
  <si>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</si>
  <si>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</si>
  <si>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</si>
  <si>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</si>
  <si>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</si>
  <si>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</si>
  <si>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</si>
  <si>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</si>
  <si>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</si>
  <si>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</si>
  <si>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</si>
  <si>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</si>
  <si>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</si>
  <si>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</si>
  <si>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</si>
  <si>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</si>
  <si>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</si>
  <si>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</si>
  <si>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</si>
  <si>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</si>
  <si>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</si>
  <si>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</si>
  <si>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</si>
  <si>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</si>
  <si>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</si>
  <si>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</si>
  <si>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</si>
  <si>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</si>
  <si>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</si>
  <si>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</si>
  <si>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</si>
  <si>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</si>
  <si>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</si>
  <si>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</si>
  <si>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</si>
  <si>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</si>
  <si>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</si>
  <si>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</si>
  <si>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</si>
  <si>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</si>
  <si>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</si>
  <si>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</si>
  <si>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</si>
  <si>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</si>
  <si>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</si>
  <si>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</si>
  <si>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</si>
  <si>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</si>
  <si>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</si>
  <si>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</si>
  <si>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</si>
  <si>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</si>
  <si>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</si>
  <si>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</si>
  <si>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</si>
  <si>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</si>
  <si>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</si>
  <si>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</si>
  <si>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</si>
  <si>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</si>
  <si>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</si>
  <si>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</si>
  <si>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</si>
  <si>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</si>
  <si>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</si>
  <si>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</si>
  <si>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</si>
  <si>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</si>
  <si>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</si>
  <si>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</si>
  <si>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</si>
  <si>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</si>
  <si>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</si>
  <si>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</si>
  <si>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</si>
  <si>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</si>
  <si>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</si>
  <si>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</si>
  <si>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</si>
  <si>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</si>
  <si>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</si>
  <si>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</si>
  <si>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</si>
  <si>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</si>
  <si>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</si>
  <si>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</si>
  <si>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</si>
  <si>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</si>
  <si>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</si>
  <si>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</si>
  <si>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</si>
  <si>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</si>
  <si>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</si>
  <si>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</si>
  <si>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</si>
  <si>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</si>
  <si>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</si>
  <si>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</si>
  <si>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</si>
  <si>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</si>
  <si>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</si>
  <si>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</si>
  <si>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</si>
  <si>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</si>
  <si>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</si>
  <si>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</si>
  <si>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</si>
  <si>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</si>
  <si>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</si>
  <si>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</si>
  <si>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</si>
  <si>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</si>
  <si>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</si>
  <si>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</si>
  <si>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</si>
  <si>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</si>
  <si>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</si>
  <si>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</si>
  <si>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</si>
  <si>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</si>
  <si>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</si>
  <si>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</si>
  <si>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</si>
  <si>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</si>
  <si>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</si>
  <si>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</si>
  <si>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</si>
  <si>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</si>
  <si>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</si>
  <si>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</si>
  <si>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</si>
  <si>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</si>
  <si>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</si>
  <si>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</si>
  <si>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</si>
  <si>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</si>
  <si>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</si>
  <si>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</si>
  <si>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</si>
  <si>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</si>
  <si>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</si>
  <si>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</si>
  <si>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</si>
  <si>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</si>
  <si>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</si>
  <si>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</si>
  <si>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</si>
  <si>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</si>
  <si>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</si>
  <si>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</si>
  <si>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</si>
  <si>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</si>
  <si>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</si>
  <si>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</si>
  <si>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</si>
  <si>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</si>
  <si>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</si>
  <si>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</si>
  <si>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</si>
  <si>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</si>
  <si>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</si>
  <si>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</si>
  <si>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</si>
  <si>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</si>
  <si>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</si>
  <si>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</si>
  <si>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</si>
  <si>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</si>
  <si>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</si>
  <si>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</si>
  <si>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</si>
  <si>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</si>
  <si>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</si>
  <si>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</si>
  <si>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</si>
  <si>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</si>
  <si>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</si>
  <si>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</si>
  <si>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</si>
  <si>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</si>
  <si>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</si>
  <si>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</si>
  <si>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</si>
  <si>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</si>
  <si>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</si>
  <si>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</si>
  <si>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</si>
  <si>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</si>
  <si>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</si>
  <si>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</si>
  <si>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</si>
  <si>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</si>
  <si>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</si>
  <si>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</si>
  <si>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</si>
  <si>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</si>
  <si>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</si>
  <si>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</si>
  <si>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</si>
  <si>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</si>
  <si>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</si>
  <si>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</si>
  <si>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</si>
  <si>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</si>
  <si>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</si>
  <si>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</si>
  <si>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</si>
  <si>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</si>
  <si>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</si>
  <si>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</si>
  <si>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</si>
  <si>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</si>
  <si>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</si>
  <si>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</si>
  <si>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</si>
  <si>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</si>
  <si>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</si>
  <si>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</si>
  <si>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</si>
  <si>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</si>
  <si>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</si>
  <si>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</si>
  <si>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</si>
  <si>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</si>
  <si>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</si>
  <si>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</si>
  <si>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</si>
  <si>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</si>
  <si>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</si>
  <si>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</si>
  <si>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</si>
  <si>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</si>
  <si>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</si>
  <si>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</si>
  <si>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</si>
  <si>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</si>
  <si>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</si>
  <si>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</si>
  <si>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</si>
  <si>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</si>
  <si>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</si>
  <si>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</si>
  <si>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</si>
  <si>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</si>
  <si>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</si>
  <si>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</si>
  <si>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</si>
  <si>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</si>
  <si>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</si>
  <si>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</si>
  <si>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</si>
  <si>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</si>
  <si>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</si>
  <si>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</si>
  <si>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</si>
  <si>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</si>
  <si>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</si>
  <si>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</si>
  <si>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</si>
  <si>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</si>
  <si>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</si>
  <si>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</si>
  <si>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</si>
  <si>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</si>
  <si>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</si>
  <si>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</si>
  <si>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</si>
  <si>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</si>
  <si>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</si>
  <si>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</si>
  <si>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</si>
  <si>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</si>
  <si>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</si>
  <si>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</si>
  <si>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</si>
  <si>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</si>
  <si>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</si>
  <si>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</si>
  <si>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</si>
  <si>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</si>
  <si>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</si>
  <si>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</si>
  <si>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</si>
  <si>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</si>
  <si>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</si>
  <si>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</si>
  <si>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</si>
  <si>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</si>
  <si>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</si>
  <si>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</si>
  <si>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</si>
  <si>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</si>
  <si>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</si>
  <si>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</si>
  <si>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</si>
  <si>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</si>
  <si>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</si>
  <si>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</si>
  <si>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</si>
  <si>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</si>
  <si>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</si>
  <si>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</si>
  <si>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</si>
  <si>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</si>
  <si>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</si>
  <si>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</si>
  <si>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</si>
  <si>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</si>
  <si>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</si>
  <si>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</si>
  <si>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</si>
  <si>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</si>
  <si>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</si>
  <si>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</si>
  <si>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</si>
  <si>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</si>
  <si>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</si>
  <si>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</si>
  <si>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</si>
  <si>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</si>
  <si>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</si>
  <si>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</si>
  <si>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</si>
  <si>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</si>
  <si>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</si>
  <si>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</si>
  <si>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</si>
  <si>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</si>
  <si>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</si>
  <si>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</si>
  <si>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</si>
  <si>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</si>
  <si>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</si>
  <si>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</si>
  <si>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</si>
  <si>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</si>
  <si>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</si>
  <si>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</si>
  <si>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</si>
  <si>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</si>
  <si>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</si>
  <si>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</si>
  <si>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</si>
  <si>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</si>
  <si>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</si>
  <si>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</si>
  <si>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</si>
  <si>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</si>
  <si>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</si>
  <si>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</si>
  <si>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</si>
  <si>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</si>
  <si>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</si>
  <si>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</si>
  <si>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</si>
  <si>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</si>
  <si>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</si>
  <si>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</si>
  <si>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</si>
  <si>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</si>
  <si>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</si>
  <si>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</si>
  <si>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</si>
  <si>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</si>
  <si>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</si>
  <si>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</si>
  <si>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</si>
  <si>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</si>
  <si>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</si>
  <si>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</si>
  <si>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</si>
  <si>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</si>
  <si>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</si>
  <si>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</si>
  <si>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</si>
  <si>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</si>
  <si>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</si>
  <si>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</si>
  <si>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</si>
  <si>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</si>
  <si>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</si>
  <si>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</si>
  <si>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</si>
  <si>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</si>
  <si>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</si>
  <si>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</si>
  <si>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</si>
  <si>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</si>
  <si>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</si>
  <si>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</si>
  <si>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</si>
  <si>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</si>
  <si>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</si>
  <si>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</si>
  <si>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</si>
  <si>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</si>
  <si>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</si>
  <si>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</si>
  <si>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</si>
  <si>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</si>
  <si>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</si>
  <si>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</si>
  <si>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</si>
  <si>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</si>
  <si>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</si>
  <si>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</si>
  <si>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</si>
  <si>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</si>
  <si>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</si>
  <si>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</si>
  <si>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</si>
  <si>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</si>
  <si>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</si>
  <si>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</si>
  <si>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</si>
  <si>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</si>
  <si>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</si>
  <si>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</si>
  <si>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</si>
  <si>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</si>
  <si>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</si>
  <si>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</si>
  <si>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</si>
  <si>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</si>
  <si>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</si>
  <si>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</si>
  <si>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</si>
  <si>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</si>
  <si>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</si>
  <si>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</si>
  <si>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</si>
  <si>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</si>
  <si>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</si>
  <si>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</si>
  <si>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</si>
  <si>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</si>
  <si>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</si>
  <si>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</si>
  <si>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</si>
  <si>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</si>
  <si>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</si>
  <si>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</si>
  <si>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</si>
  <si>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</si>
  <si>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</si>
  <si>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</si>
  <si>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</si>
  <si>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</si>
  <si>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</si>
  <si>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</si>
  <si>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</si>
  <si>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</si>
  <si>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</si>
  <si>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</si>
  <si>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</si>
  <si>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</si>
  <si>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</si>
  <si>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</si>
  <si>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</si>
  <si>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</si>
  <si>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</si>
  <si>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</si>
  <si>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</si>
  <si>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</si>
  <si>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</si>
  <si>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</si>
  <si>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</si>
  <si>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</si>
  <si>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</si>
  <si>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</si>
  <si>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</si>
  <si>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</si>
  <si>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</si>
  <si>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</si>
  <si>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</si>
  <si>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</si>
  <si>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</si>
  <si>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</si>
  <si>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</si>
  <si>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</si>
  <si>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</si>
  <si>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</si>
  <si>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</si>
  <si>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</si>
  <si>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</si>
  <si>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</si>
  <si>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</si>
  <si>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</si>
  <si>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</si>
  <si>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</si>
  <si>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</si>
  <si>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</si>
  <si>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</si>
  <si>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</si>
  <si>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</si>
  <si>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</si>
  <si>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</si>
  <si>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</si>
  <si>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</si>
  <si>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</si>
  <si>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</si>
  <si>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</si>
  <si>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</si>
  <si>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</si>
  <si>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</si>
  <si>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</si>
  <si>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</si>
  <si>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</si>
  <si>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</si>
  <si>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</si>
  <si>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</si>
  <si>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</si>
  <si>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</si>
  <si>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</si>
  <si>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</si>
  <si>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</si>
  <si>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</si>
  <si>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</si>
  <si>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</si>
  <si>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</si>
  <si>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</si>
  <si>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</si>
  <si>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</si>
  <si>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</si>
  <si>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</si>
  <si>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</si>
  <si>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</si>
  <si>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</si>
  <si>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</si>
  <si>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</si>
  <si>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</si>
  <si>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</si>
  <si>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</si>
  <si>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</si>
  <si>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</si>
  <si>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</si>
  <si>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</si>
  <si>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</si>
  <si>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</si>
  <si>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</si>
  <si>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</si>
  <si>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</si>
  <si>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</si>
  <si>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</si>
  <si>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</si>
  <si>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</si>
  <si>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</si>
  <si>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</si>
  <si>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</si>
  <si>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</si>
  <si>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</si>
  <si>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</si>
  <si>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</si>
  <si>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</si>
  <si>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</si>
  <si>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</si>
  <si>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</si>
  <si>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</si>
  <si>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</si>
  <si>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</si>
  <si>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</si>
  <si>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</si>
  <si>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</si>
  <si>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</si>
  <si>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</si>
  <si>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</si>
  <si>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</si>
  <si>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</si>
  <si>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</si>
  <si>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</si>
  <si>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</si>
  <si>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</si>
  <si>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</si>
  <si>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</si>
  <si>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</si>
  <si>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</si>
  <si>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</si>
  <si>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</si>
  <si>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</si>
  <si>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</si>
  <si>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</si>
  <si>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</si>
  <si>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</si>
  <si>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</si>
  <si>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</si>
  <si>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</si>
  <si>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</si>
  <si>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</si>
  <si>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</si>
  <si>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</si>
  <si>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</si>
  <si>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</si>
  <si>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</si>
  <si>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</si>
  <si>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</si>
  <si>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</si>
  <si>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</si>
  <si>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</si>
  <si>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</si>
  <si>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</si>
  <si>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</si>
  <si>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</si>
  <si>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</si>
  <si>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</si>
  <si>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</si>
  <si>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</si>
  <si>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</si>
  <si>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</si>
  <si>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</si>
  <si>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</si>
  <si>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</si>
  <si>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</si>
  <si>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</si>
  <si>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</si>
  <si>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</si>
  <si>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</si>
  <si>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</si>
  <si>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</si>
  <si>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</si>
  <si>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</si>
  <si>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</si>
  <si>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</si>
  <si>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</si>
  <si>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</si>
  <si>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</si>
  <si>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</si>
  <si>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</si>
  <si>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</si>
  <si>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</si>
  <si>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</si>
  <si>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</si>
  <si>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</si>
  <si>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</si>
  <si>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</si>
  <si>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</si>
  <si>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</si>
  <si>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</si>
  <si>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</si>
  <si>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</si>
  <si>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</si>
  <si>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</si>
  <si>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</si>
  <si>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</si>
  <si>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</si>
  <si>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</si>
  <si>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</si>
  <si>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</si>
  <si>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</si>
  <si>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</si>
  <si>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</si>
  <si>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</si>
  <si>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</si>
  <si>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</si>
  <si>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</si>
  <si>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</si>
  <si>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</si>
  <si>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</si>
  <si>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</si>
  <si>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</si>
  <si>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</si>
  <si>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</si>
  <si>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</si>
  <si>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</si>
  <si>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</si>
  <si>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</si>
  <si>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</si>
  <si>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</si>
  <si>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</si>
  <si>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</si>
  <si>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</si>
  <si>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</si>
  <si>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</si>
  <si>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</si>
  <si>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</si>
  <si>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</si>
  <si>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</si>
  <si>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</si>
  <si>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</si>
  <si>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</si>
  <si>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</si>
  <si>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</si>
  <si>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</si>
  <si>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</si>
  <si>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</si>
  <si>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</si>
  <si>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</si>
  <si>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</si>
  <si>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</si>
  <si>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</si>
  <si>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</si>
  <si>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</si>
  <si>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</si>
  <si>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</si>
  <si>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</si>
  <si>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</si>
  <si>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</si>
  <si>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</si>
  <si>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</si>
  <si>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</si>
  <si>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</si>
  <si>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</si>
  <si>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</si>
  <si>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</si>
  <si>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</si>
  <si>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</si>
  <si>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</si>
  <si>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</si>
  <si>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</si>
  <si>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</si>
  <si>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</si>
  <si>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</si>
  <si>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</si>
  <si>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</si>
  <si>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</si>
  <si>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</si>
  <si>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</si>
  <si>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</si>
  <si>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</si>
  <si>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</si>
  <si>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</si>
  <si>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</si>
  <si>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</si>
  <si>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</si>
  <si>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</si>
  <si>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</si>
  <si>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</si>
  <si>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</si>
  <si>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</si>
  <si>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</si>
  <si>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</si>
  <si>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</si>
  <si>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</si>
  <si>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</si>
  <si>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</si>
  <si>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</si>
  <si>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</si>
  <si>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</si>
  <si>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</si>
  <si>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</si>
  <si>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</si>
  <si>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</si>
  <si>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</si>
  <si>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</si>
  <si>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</si>
  <si>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</si>
  <si>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</si>
  <si>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</si>
  <si>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</si>
  <si>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</si>
  <si>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</si>
  <si>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</si>
  <si>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</si>
  <si>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</si>
  <si>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</si>
  <si>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</si>
  <si>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</si>
  <si>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</si>
  <si>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</si>
  <si>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</si>
  <si>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</si>
  <si>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</si>
  <si>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</si>
  <si>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</si>
  <si>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</si>
  <si>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</si>
  <si>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</si>
  <si>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</si>
  <si>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</si>
  <si>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</si>
  <si>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</si>
  <si>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</si>
  <si>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</si>
  <si>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</si>
  <si>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</si>
  <si>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</si>
  <si>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</si>
  <si>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</si>
  <si>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</si>
  <si>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</si>
  <si>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</si>
  <si>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</si>
  <si>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</si>
  <si>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</si>
  <si>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</si>
  <si>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</si>
  <si>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</si>
  <si>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</si>
  <si>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</si>
  <si>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</si>
  <si>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</si>
  <si>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</si>
  <si>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</si>
  <si>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</si>
  <si>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</si>
  <si>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</si>
  <si>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</si>
  <si>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</si>
  <si>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</si>
  <si>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</si>
  <si>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</si>
  <si>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</si>
  <si>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</si>
  <si>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</si>
  <si>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</si>
  <si>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</si>
  <si>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</si>
  <si>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</si>
  <si>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</si>
  <si>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</si>
  <si>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</si>
  <si>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</si>
  <si>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</si>
  <si>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</si>
  <si>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</si>
  <si>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</si>
  <si>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</si>
  <si>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</si>
  <si>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</si>
  <si>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</si>
  <si>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</si>
  <si>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</si>
  <si>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</si>
  <si>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</si>
  <si>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</si>
  <si>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</si>
  <si>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</si>
  <si>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</si>
  <si>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</si>
  <si>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</si>
  <si>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</si>
  <si>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</si>
  <si>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</si>
  <si>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</si>
  <si>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</si>
  <si>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</si>
  <si>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</si>
  <si>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</si>
  <si>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</si>
  <si>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</si>
  <si>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</si>
  <si>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</si>
  <si>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</si>
  <si>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</si>
  <si>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</si>
  <si>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</si>
  <si>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</si>
  <si>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</si>
  <si>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</si>
  <si>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</si>
  <si>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</si>
  <si>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</si>
  <si>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</si>
  <si>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</si>
  <si>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</si>
  <si>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</si>
  <si>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</si>
  <si>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</si>
  <si>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</si>
  <si>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</si>
  <si>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</si>
  <si>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</si>
  <si>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</si>
  <si>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</si>
  <si>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</si>
  <si>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</si>
  <si>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</si>
  <si>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</si>
  <si>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</si>
  <si>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</si>
  <si>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</si>
  <si>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</si>
  <si>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</si>
  <si>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</si>
  <si>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</si>
  <si>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</si>
  <si>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</si>
  <si>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</si>
  <si>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</si>
  <si>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</si>
  <si>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</si>
  <si>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</si>
  <si>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</si>
  <si>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</si>
  <si>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</si>
  <si>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</si>
  <si>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</si>
  <si>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</si>
  <si>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</si>
  <si>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</si>
  <si>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</si>
  <si>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</si>
  <si>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</si>
  <si>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</si>
  <si>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</si>
  <si>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</si>
  <si>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</si>
  <si>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</si>
  <si>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</si>
  <si>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</si>
  <si>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</si>
  <si>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</si>
  <si>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</si>
  <si>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</si>
  <si>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</si>
  <si>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</si>
  <si>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</si>
  <si>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</si>
  <si>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</si>
  <si>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</si>
  <si>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</si>
  <si>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</si>
  <si>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</si>
  <si>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</si>
  <si>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</si>
  <si>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</si>
  <si>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</si>
  <si>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</si>
  <si>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</si>
  <si>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</si>
  <si>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</si>
  <si>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</si>
  <si>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</si>
  <si>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</si>
  <si>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</si>
  <si>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</si>
  <si>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</si>
  <si>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</si>
  <si>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</si>
  <si>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</si>
  <si>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</si>
  <si>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</si>
  <si>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</si>
  <si>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</si>
  <si>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</si>
  <si>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</si>
  <si>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</si>
  <si>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</si>
  <si>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</si>
  <si>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</si>
  <si>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</si>
  <si>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</si>
  <si>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</si>
  <si>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</si>
  <si>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</si>
  <si>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</si>
  <si>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</si>
  <si>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</si>
  <si>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</si>
  <si>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</si>
  <si>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</si>
  <si>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</si>
  <si>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</si>
  <si>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</si>
  <si>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</si>
  <si>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</si>
  <si>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</si>
  <si>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</si>
  <si>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</si>
  <si>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</si>
  <si>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</si>
  <si>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</si>
  <si>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</si>
  <si>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</si>
  <si>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</si>
  <si>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</si>
  <si>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</si>
  <si>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</si>
  <si>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</si>
  <si>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</si>
  <si>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</si>
  <si>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</si>
  <si>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</si>
  <si>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</si>
  <si>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</si>
  <si>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</si>
  <si>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</si>
  <si>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</si>
  <si>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</si>
  <si>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</si>
  <si>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</si>
  <si>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</si>
  <si>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</si>
  <si>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</si>
  <si>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</si>
  <si>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</si>
  <si>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</si>
  <si>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</si>
  <si>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</si>
  <si>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</si>
  <si>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</si>
  <si>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</si>
  <si>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</si>
  <si>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</si>
  <si>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</si>
  <si>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</si>
  <si>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</si>
  <si>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</si>
  <si>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</si>
  <si>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</si>
  <si>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</si>
  <si>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</si>
  <si>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</si>
  <si>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</si>
  <si>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</si>
  <si>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</si>
  <si>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</si>
  <si>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</si>
  <si>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</si>
  <si>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</si>
  <si>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</si>
  <si>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</si>
  <si>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</si>
  <si>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</si>
  <si>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</si>
  <si>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</si>
  <si>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</si>
  <si>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</si>
  <si>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</si>
  <si>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</si>
  <si>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</si>
  <si>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</si>
  <si>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</si>
  <si>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</si>
  <si>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</si>
  <si>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</si>
  <si>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</si>
  <si>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</si>
  <si>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</si>
  <si>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</si>
  <si>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</si>
  <si>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</si>
  <si>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</si>
  <si>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</si>
  <si>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</si>
  <si>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</si>
  <si>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</si>
  <si>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</si>
  <si>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</si>
  <si>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</si>
  <si>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</si>
  <si>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</si>
  <si>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</si>
  <si>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</si>
  <si>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</si>
  <si>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</si>
  <si>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</si>
  <si>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</si>
  <si>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</si>
  <si>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</si>
  <si>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</si>
  <si>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</si>
  <si>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</si>
  <si>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</si>
  <si>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</si>
  <si>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</si>
  <si>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</si>
  <si>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</si>
  <si>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</si>
  <si>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</si>
  <si>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</si>
  <si>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</si>
  <si>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</si>
  <si>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</si>
  <si>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</si>
  <si>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</si>
  <si>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</si>
  <si>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</si>
  <si>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</si>
  <si>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</si>
  <si>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</si>
  <si>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</si>
  <si>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</si>
  <si>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</si>
  <si>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</si>
  <si>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</si>
  <si>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</si>
  <si>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</si>
  <si>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</si>
  <si>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</si>
  <si>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</si>
  <si>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</si>
  <si>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</si>
  <si>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</si>
  <si>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</si>
  <si>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</si>
  <si>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</si>
  <si>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</si>
  <si>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</si>
  <si>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</si>
  <si>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</si>
  <si>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</si>
  <si>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</si>
  <si>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</si>
  <si>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</si>
  <si>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</si>
  <si>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</si>
  <si>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</si>
  <si>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</si>
  <si>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</si>
  <si>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</si>
  <si>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</si>
  <si>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</si>
  <si>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</si>
  <si>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</si>
  <si>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</si>
  <si>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</si>
  <si>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</si>
  <si>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</si>
  <si>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</si>
  <si>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</si>
  <si>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</si>
  <si>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</si>
  <si>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</si>
  <si>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</si>
  <si>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</si>
  <si>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</si>
  <si>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</si>
  <si>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</si>
  <si>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</si>
  <si>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</si>
  <si>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</si>
  <si>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</si>
  <si>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</si>
  <si>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</si>
  <si>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</si>
  <si>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</si>
  <si>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</si>
  <si>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</si>
  <si>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</si>
  <si>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</si>
  <si>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</si>
  <si>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</si>
  <si>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</si>
  <si>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</si>
  <si>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</si>
  <si>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</si>
  <si>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</si>
  <si>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</si>
  <si>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</si>
  <si>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</si>
  <si>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</si>
  <si>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</si>
  <si>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</si>
  <si>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</si>
  <si>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</si>
  <si>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</si>
  <si>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</si>
  <si>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</si>
  <si>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</si>
  <si>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</si>
  <si>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</si>
  <si>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</si>
  <si>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</si>
  <si>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</si>
  <si>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</si>
  <si>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</si>
  <si>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</si>
  <si>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</si>
  <si>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</si>
  <si>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</si>
  <si>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</si>
  <si>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</si>
  <si>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</si>
  <si>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</si>
  <si>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</si>
  <si>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</si>
  <si>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</si>
  <si>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</si>
  <si>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</si>
  <si>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</si>
  <si>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</si>
  <si>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</si>
  <si>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</si>
  <si>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</si>
  <si>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</si>
  <si>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</si>
  <si>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</si>
  <si>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</si>
  <si>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</si>
  <si>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</si>
  <si>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</si>
  <si>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</si>
  <si>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</si>
  <si>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</si>
  <si>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</si>
  <si>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</si>
  <si>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</si>
  <si>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</si>
  <si>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</si>
  <si>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</si>
  <si>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</si>
  <si>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</si>
  <si>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</si>
  <si>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</si>
  <si>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</si>
  <si>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</si>
  <si>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</si>
  <si>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</si>
  <si>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</si>
  <si>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</si>
  <si>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</si>
  <si>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</si>
  <si>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</si>
  <si>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</si>
  <si>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</si>
  <si>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</si>
  <si>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</si>
  <si>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</si>
  <si>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</si>
  <si>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</si>
  <si>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</si>
  <si>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</si>
  <si>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</si>
  <si>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</si>
  <si>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</si>
  <si>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</si>
  <si>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</si>
  <si>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</si>
  <si>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</si>
  <si>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</si>
  <si>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</si>
  <si>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</si>
  <si>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</si>
  <si>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</si>
  <si>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</si>
  <si>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</si>
  <si>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</si>
  <si>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</si>
  <si>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</si>
  <si>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</si>
  <si>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</si>
  <si>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</si>
  <si>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</si>
  <si>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</si>
  <si>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</si>
  <si>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</si>
  <si>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</si>
  <si>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</si>
  <si>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</si>
  <si>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</si>
  <si>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</si>
  <si>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</si>
  <si>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</si>
  <si>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</si>
  <si>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</si>
  <si>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</si>
  <si>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</si>
  <si>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</si>
  <si>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</si>
  <si>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</si>
  <si>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</si>
  <si>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</si>
  <si>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</si>
  <si>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</si>
  <si>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</si>
  <si>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</si>
  <si>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</si>
  <si>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</si>
  <si>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</si>
  <si>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</si>
  <si>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</si>
  <si>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</si>
  <si>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</si>
  <si>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</si>
  <si>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</si>
  <si>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</si>
  <si>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</si>
  <si>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</si>
  <si>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</si>
  <si>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</si>
  <si>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</si>
  <si>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</si>
  <si>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</si>
  <si>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</si>
  <si>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</si>
  <si>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</si>
  <si>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</si>
  <si>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</si>
  <si>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</si>
  <si>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</si>
  <si>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</si>
  <si>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</si>
  <si>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</si>
  <si>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</si>
  <si>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</si>
  <si>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</si>
  <si>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</si>
  <si>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</si>
  <si>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</si>
  <si>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</si>
  <si>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</si>
  <si>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</si>
  <si>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</si>
  <si>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</si>
  <si>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</si>
  <si>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</si>
  <si>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</si>
  <si>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</si>
  <si>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</si>
  <si>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</si>
  <si>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</si>
  <si>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</si>
  <si>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</si>
  <si>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</si>
  <si>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</si>
  <si>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</si>
  <si>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</si>
  <si>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</si>
  <si>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</si>
  <si>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</si>
  <si>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</si>
  <si>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</si>
  <si>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</si>
  <si>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</si>
  <si>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</si>
  <si>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</si>
  <si>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</si>
  <si>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</si>
  <si>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</si>
  <si>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</si>
  <si>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</si>
  <si>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</si>
  <si>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</si>
  <si>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</si>
  <si>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</si>
  <si>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</si>
  <si>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</si>
  <si>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</si>
  <si>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</si>
  <si>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</si>
  <si>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</si>
  <si>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</si>
  <si>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</si>
  <si>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</si>
  <si>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</si>
  <si>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</si>
  <si>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</si>
  <si>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</si>
  <si>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</si>
  <si>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</si>
  <si>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</si>
  <si>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</si>
  <si>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</si>
  <si>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</si>
  <si>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</si>
  <si>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</si>
  <si>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</si>
  <si>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</si>
  <si>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</si>
  <si>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</si>
  <si>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</si>
  <si>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</si>
  <si>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</si>
  <si>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</si>
  <si>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</si>
  <si>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</si>
  <si>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</si>
  <si>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</si>
  <si>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</si>
  <si>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</si>
  <si>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</si>
  <si>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</si>
  <si>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</si>
  <si>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</si>
  <si>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</si>
  <si>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</si>
  <si>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</si>
  <si>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</si>
  <si>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</si>
  <si>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</si>
  <si>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</si>
  <si>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</si>
  <si>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</si>
  <si>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</si>
  <si>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</si>
  <si>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</si>
  <si>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</si>
  <si>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</si>
  <si>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</si>
  <si>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</si>
  <si>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</si>
  <si>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</si>
  <si>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</si>
  <si>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</si>
  <si>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</si>
  <si>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</si>
  <si>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</si>
  <si>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</si>
  <si>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</si>
  <si>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</si>
  <si>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</si>
  <si>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</si>
  <si>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</si>
  <si>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</si>
  <si>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</si>
  <si>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</si>
  <si>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</si>
  <si>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</si>
  <si>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</si>
  <si>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</si>
  <si>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</si>
  <si>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</si>
  <si>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</si>
  <si>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</si>
  <si>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</si>
  <si>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</si>
  <si>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</si>
  <si>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</si>
  <si>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</si>
  <si>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</si>
  <si>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</si>
  <si>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</si>
  <si>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</si>
  <si>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</si>
  <si>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</si>
  <si>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</si>
  <si>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</si>
  <si>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</si>
  <si>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</si>
  <si>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</si>
  <si>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</si>
  <si>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</si>
  <si>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</si>
  <si>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</si>
  <si>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</si>
  <si>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</si>
  <si>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</si>
  <si>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</si>
  <si>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</si>
  <si>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</si>
  <si>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</si>
  <si>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</si>
  <si>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</si>
  <si>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</si>
  <si>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</si>
  <si>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</si>
  <si>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</si>
  <si>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</si>
  <si>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</si>
  <si>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</si>
  <si>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</si>
  <si>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</si>
  <si>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</si>
  <si>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</si>
  <si>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</si>
  <si>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</si>
  <si>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</si>
  <si>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</si>
  <si>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</si>
  <si>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</si>
  <si>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</si>
  <si>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</si>
  <si>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</si>
  <si>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</si>
  <si>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</si>
  <si>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</si>
  <si>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</si>
  <si>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</si>
  <si>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</si>
  <si>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</si>
  <si>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</si>
  <si>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</si>
  <si>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</si>
  <si>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</si>
  <si>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</si>
  <si>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</si>
  <si>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</si>
  <si>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</si>
  <si>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</si>
  <si>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</si>
  <si>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</si>
  <si>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</si>
  <si>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</si>
  <si>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</si>
  <si>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</si>
  <si>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</si>
  <si>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</si>
  <si>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</si>
  <si>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</si>
  <si>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</si>
  <si>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</si>
  <si>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</si>
  <si>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</si>
  <si>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</si>
  <si>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</si>
  <si>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</si>
  <si>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</si>
  <si>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</si>
  <si>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</si>
  <si>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</si>
  <si>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</si>
  <si>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</si>
  <si>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</si>
  <si>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</si>
  <si>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</si>
  <si>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</si>
  <si>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</si>
  <si>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</si>
  <si>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</si>
  <si>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</si>
  <si>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</si>
  <si>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</si>
  <si>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</si>
  <si>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</si>
  <si>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</si>
  <si>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</si>
  <si>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</si>
  <si>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</si>
  <si>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</si>
  <si>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</si>
  <si>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</si>
  <si>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</si>
  <si>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</si>
  <si>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</si>
  <si>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</si>
  <si>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</si>
  <si>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</si>
  <si>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</si>
  <si>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</si>
  <si>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</si>
  <si>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</si>
  <si>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</si>
  <si>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</si>
  <si>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</si>
  <si>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</si>
  <si>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</si>
  <si>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</si>
  <si>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</si>
  <si>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</si>
  <si>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</si>
  <si>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</si>
  <si>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</si>
  <si>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</si>
  <si>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</si>
  <si>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</si>
  <si>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</si>
  <si>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</si>
  <si>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</si>
  <si>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</si>
  <si>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</si>
  <si>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</si>
  <si>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</si>
  <si>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</si>
  <si>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</si>
  <si>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</si>
  <si>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</si>
  <si>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</si>
  <si>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</si>
  <si>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</si>
  <si>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</si>
  <si>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</si>
  <si>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</si>
  <si>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</si>
  <si>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</si>
  <si>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</si>
  <si>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</si>
  <si>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</si>
  <si>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</si>
  <si>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</si>
  <si>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</si>
  <si>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</si>
  <si>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</si>
  <si>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</si>
  <si>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</si>
  <si>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</si>
  <si>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</si>
  <si>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</si>
  <si>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</si>
  <si>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</si>
  <si>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</si>
  <si>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</si>
  <si>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</si>
  <si>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</si>
  <si>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</si>
  <si>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</si>
  <si>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</si>
  <si>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</si>
  <si>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</si>
  <si>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</si>
  <si>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</si>
  <si>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</si>
  <si>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</si>
  <si>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</si>
  <si>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</si>
  <si>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</si>
  <si>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</si>
  <si>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</si>
  <si>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</si>
  <si>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</si>
  <si>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</si>
  <si>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</si>
  <si>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</si>
  <si>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</si>
  <si>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</si>
  <si>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</si>
  <si>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</si>
  <si>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</si>
  <si>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</si>
  <si>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</si>
  <si>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</si>
  <si>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</si>
  <si>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</si>
  <si>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</si>
  <si>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</si>
  <si>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</si>
  <si>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</si>
  <si>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</si>
  <si>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</si>
  <si>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</si>
  <si>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</si>
  <si>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</si>
  <si>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</si>
  <si>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</si>
  <si>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</si>
  <si>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</si>
  <si>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</si>
  <si>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</si>
  <si>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</si>
  <si>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</si>
  <si>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</si>
  <si>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</si>
  <si>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</si>
  <si>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</si>
  <si>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</si>
  <si>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</si>
  <si>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</si>
  <si>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</si>
  <si>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</si>
  <si>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</si>
  <si>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</si>
  <si>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</si>
  <si>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</si>
  <si>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</si>
  <si>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</si>
  <si>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</si>
  <si>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</si>
  <si>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</si>
  <si>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</si>
  <si>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</si>
  <si>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</si>
  <si>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</si>
  <si>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</si>
  <si>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</si>
  <si>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</si>
  <si>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</si>
  <si>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</si>
  <si>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</si>
  <si>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</si>
  <si>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</si>
  <si>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</si>
  <si>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</si>
  <si>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</si>
  <si>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</si>
  <si>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</si>
  <si>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</si>
  <si>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</si>
  <si>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</si>
  <si>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</si>
  <si>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</si>
  <si>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</si>
  <si>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</si>
  <si>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</si>
  <si>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</si>
  <si>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</si>
  <si>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</si>
  <si>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</si>
  <si>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</si>
  <si>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</si>
  <si>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</si>
  <si>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</si>
  <si>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</si>
  <si>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</si>
  <si>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</si>
  <si>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</si>
  <si>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</si>
  <si>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</si>
  <si>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</si>
  <si>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</si>
  <si>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</si>
  <si>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</si>
  <si>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</si>
  <si>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</si>
  <si>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</si>
  <si>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</si>
  <si>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</si>
  <si>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</si>
  <si>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</si>
  <si>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</si>
  <si>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</si>
  <si>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</si>
  <si>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</si>
  <si>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</si>
  <si>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</si>
  <si>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</si>
  <si>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</si>
  <si>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</si>
  <si>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</si>
  <si>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</si>
  <si>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</si>
  <si>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</si>
  <si>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</si>
  <si>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</si>
  <si>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</si>
  <si>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</si>
  <si>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</si>
  <si>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</si>
  <si>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</si>
  <si>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</si>
  <si>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</si>
  <si>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</si>
  <si>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</si>
  <si>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</si>
  <si>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</si>
  <si>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</si>
  <si>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</si>
  <si>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</si>
  <si>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</si>
  <si>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</si>
  <si>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</si>
  <si>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</si>
  <si>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</si>
  <si>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</si>
  <si>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</si>
  <si>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</si>
  <si>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</si>
  <si>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</si>
  <si>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</si>
  <si>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</si>
  <si>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</si>
  <si>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</si>
  <si>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</si>
  <si>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</si>
  <si>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</si>
  <si>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</si>
  <si>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</si>
  <si>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</si>
  <si>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</si>
  <si>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</si>
  <si>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</si>
  <si>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</si>
  <si>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</si>
  <si>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</si>
  <si>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</si>
  <si>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</si>
  <si>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</si>
  <si>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</si>
  <si>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</si>
  <si>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</si>
  <si>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</si>
  <si>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</si>
  <si>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</si>
  <si>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</si>
  <si>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</si>
  <si>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</si>
  <si>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</si>
  <si>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</si>
  <si>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</si>
  <si>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</si>
  <si>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</si>
  <si>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</si>
  <si>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</si>
  <si>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</si>
  <si>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</si>
  <si>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</si>
  <si>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</si>
  <si>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</si>
  <si>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</si>
  <si>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</si>
  <si>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</si>
  <si>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</si>
  <si>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</si>
  <si>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</si>
  <si>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</si>
  <si>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</si>
  <si>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</si>
  <si>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</si>
  <si>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</si>
  <si>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</si>
  <si>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</si>
  <si>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</si>
  <si>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</si>
  <si>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</si>
  <si>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</si>
  <si>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</si>
  <si>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</si>
  <si>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</si>
  <si>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</si>
  <si>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</si>
  <si>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</si>
  <si>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</si>
  <si>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</si>
  <si>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</si>
  <si>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</si>
  <si>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</si>
  <si>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</si>
  <si>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</si>
  <si>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</si>
  <si>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</si>
  <si>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</si>
  <si>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</si>
  <si>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</si>
  <si>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</si>
  <si>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</si>
  <si>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</si>
  <si>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</si>
  <si>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</si>
  <si>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</si>
  <si>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</si>
  <si>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</si>
  <si>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</si>
  <si>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</si>
  <si>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</si>
  <si>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</si>
  <si>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</si>
  <si>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</si>
  <si>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</si>
  <si>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</si>
  <si>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</si>
  <si>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</si>
  <si>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</si>
  <si>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</si>
  <si>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</si>
  <si>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</si>
  <si>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</si>
  <si>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</si>
  <si>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</si>
  <si>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</si>
  <si>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</si>
  <si>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</si>
  <si>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</si>
  <si>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</si>
  <si>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</si>
  <si>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</si>
  <si>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</si>
  <si>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</si>
  <si>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</si>
  <si>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</si>
  <si>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</si>
  <si>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</si>
  <si>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</si>
  <si>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</si>
  <si>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</si>
  <si>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</si>
  <si>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</si>
  <si>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</si>
  <si>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</si>
  <si>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</si>
  <si>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</si>
  <si>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</si>
  <si>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</si>
  <si>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</si>
  <si>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</si>
  <si>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</si>
  <si>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</si>
  <si>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</si>
  <si>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</si>
  <si>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</si>
  <si>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</si>
  <si>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</si>
  <si>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</si>
  <si>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</si>
  <si>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</si>
  <si>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</si>
  <si>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</si>
  <si>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</si>
  <si>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</si>
  <si>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</si>
  <si>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</si>
  <si>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</si>
  <si>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</si>
  <si>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</si>
  <si>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</si>
  <si>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</si>
  <si>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</si>
  <si>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</si>
  <si>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</si>
  <si>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</si>
  <si>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</si>
  <si>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</si>
  <si>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</si>
  <si>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</si>
  <si>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</si>
  <si>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</si>
  <si>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</si>
  <si>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</si>
  <si>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</si>
  <si>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</si>
  <si>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</si>
  <si>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</si>
  <si>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</si>
  <si>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</si>
  <si>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</si>
  <si>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</si>
  <si>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</si>
  <si>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</si>
  <si>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</si>
  <si>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</si>
  <si>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</si>
  <si>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</si>
  <si>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</si>
  <si>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</si>
  <si>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</si>
  <si>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</si>
  <si>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</si>
  <si>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</si>
  <si>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</si>
  <si>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</si>
  <si>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</si>
  <si>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</si>
  <si>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</si>
  <si>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</si>
  <si>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</si>
  <si>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</si>
  <si>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</si>
  <si>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</si>
  <si>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</si>
  <si>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</si>
  <si>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</si>
  <si>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</si>
  <si>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</si>
  <si>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</si>
  <si>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</si>
  <si>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</si>
  <si>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</si>
  <si>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</si>
  <si>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</si>
  <si>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</si>
  <si>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</si>
  <si>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</si>
  <si>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</si>
  <si>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</si>
  <si>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</si>
  <si>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</si>
  <si>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</si>
  <si>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</si>
  <si>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</si>
  <si>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</si>
  <si>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</si>
  <si>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</si>
  <si>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</si>
  <si>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</si>
  <si>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</si>
  <si>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</si>
  <si>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</si>
  <si>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</si>
  <si>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</si>
  <si>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</si>
  <si>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</si>
  <si>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</si>
  <si>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</si>
  <si>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</si>
  <si>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</si>
  <si>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</si>
  <si>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</si>
  <si>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</si>
  <si>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</si>
  <si>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</si>
  <si>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</si>
  <si>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</si>
  <si>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</si>
  <si>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</si>
  <si>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</si>
  <si>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</si>
  <si>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</si>
  <si>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</si>
  <si>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</si>
  <si>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</si>
  <si>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</si>
  <si>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</si>
  <si>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</si>
  <si>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</si>
  <si>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</si>
  <si>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</si>
  <si>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</si>
  <si>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</si>
  <si>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</si>
  <si>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</si>
  <si>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</si>
  <si>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</si>
  <si>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</si>
  <si>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</si>
  <si>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</si>
  <si>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</si>
  <si>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</si>
  <si>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</si>
  <si>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</si>
  <si>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</si>
  <si>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</si>
  <si>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</si>
  <si>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</si>
  <si>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</si>
  <si>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</si>
  <si>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</si>
  <si>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</si>
  <si>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</si>
  <si>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</si>
  <si>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</si>
  <si>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</si>
  <si>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</si>
  <si>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</si>
  <si>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</si>
  <si>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</si>
  <si>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</si>
  <si>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</si>
  <si>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</si>
  <si>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</si>
  <si>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</si>
  <si>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</si>
  <si>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</si>
  <si>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</si>
  <si>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</si>
  <si>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</si>
  <si>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</si>
  <si>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</si>
  <si>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</si>
  <si>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</si>
  <si>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</si>
  <si>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</si>
  <si>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</si>
  <si>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</si>
  <si>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</si>
  <si>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</si>
  <si>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</si>
  <si>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</si>
  <si>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</si>
  <si>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</si>
  <si>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</si>
  <si>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</si>
  <si>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</si>
  <si>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</si>
  <si>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</si>
  <si>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</si>
  <si>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</si>
  <si>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</si>
  <si>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</si>
  <si>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</si>
  <si>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</si>
  <si>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</si>
  <si>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</si>
  <si>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</si>
  <si>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</si>
  <si>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</si>
  <si>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</si>
  <si>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</si>
  <si>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</si>
  <si>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</si>
  <si>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</si>
  <si>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</si>
  <si>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</si>
  <si>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</si>
  <si>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</si>
  <si>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</si>
  <si>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</si>
  <si>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</si>
  <si>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</si>
  <si>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</si>
  <si>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</si>
  <si>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</si>
  <si>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</si>
  <si>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</si>
  <si>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</si>
  <si>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</si>
  <si>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</si>
  <si>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</si>
  <si>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</si>
  <si>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</si>
  <si>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</si>
  <si>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</si>
  <si>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</si>
  <si>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</si>
  <si>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</si>
  <si>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</si>
  <si>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</si>
  <si>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</si>
  <si>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</si>
  <si>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</si>
  <si>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</si>
  <si>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</si>
  <si>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</si>
  <si>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</si>
  <si>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</si>
  <si>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</si>
  <si>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</si>
  <si>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</si>
  <si>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</si>
  <si>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</si>
  <si>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</si>
  <si>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</si>
  <si>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</si>
  <si>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</si>
  <si>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</si>
  <si>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</si>
  <si>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</si>
  <si>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</si>
  <si>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</si>
  <si>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</si>
  <si>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</si>
  <si>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</si>
  <si>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</si>
  <si>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</si>
  <si>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</si>
  <si>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</si>
  <si>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</si>
  <si>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</si>
  <si>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</si>
  <si>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</si>
  <si>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</si>
  <si>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</si>
  <si>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</si>
  <si>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</si>
  <si>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</si>
  <si>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</si>
  <si>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</si>
  <si>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</si>
  <si>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</si>
  <si>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</si>
  <si>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</si>
  <si>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</si>
  <si>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</si>
  <si>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</si>
  <si>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</si>
  <si>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</si>
  <si>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</si>
  <si>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</si>
  <si>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</si>
  <si>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</si>
  <si>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</si>
  <si>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</si>
  <si>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</si>
  <si>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</si>
  <si>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</si>
  <si>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</si>
  <si>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</si>
  <si>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</si>
  <si>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</si>
  <si>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</si>
  <si>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</si>
  <si>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</si>
  <si>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</si>
  <si>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</si>
  <si>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</si>
  <si>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</si>
  <si>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</si>
  <si>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</si>
  <si>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</si>
  <si>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</si>
  <si>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</si>
  <si>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</si>
  <si>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</si>
  <si>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</si>
  <si>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</si>
  <si>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</si>
  <si>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</si>
  <si>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</si>
  <si>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</si>
  <si>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</si>
  <si>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</si>
  <si>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</si>
  <si>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</si>
  <si>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</si>
  <si>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</si>
  <si>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</si>
  <si>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</si>
  <si>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</si>
  <si>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</si>
  <si>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</si>
  <si>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</si>
  <si>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</si>
  <si>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</si>
  <si>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</si>
  <si>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</si>
  <si>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</si>
  <si>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</si>
  <si>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</si>
  <si>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</si>
  <si>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</si>
  <si>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</si>
  <si>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</si>
  <si>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</si>
  <si>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</si>
  <si>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</si>
  <si>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</si>
  <si>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</si>
  <si>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</si>
  <si>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</si>
  <si>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</si>
  <si>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</si>
  <si>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</si>
  <si>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</si>
  <si>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</si>
  <si>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</si>
  <si>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</si>
  <si>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</si>
  <si>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</si>
  <si>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</si>
  <si>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</si>
  <si>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</si>
  <si>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</si>
  <si>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</si>
  <si>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</si>
  <si>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</si>
  <si>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</si>
  <si>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</si>
  <si>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</si>
  <si>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</si>
  <si>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</si>
  <si>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</si>
  <si>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</si>
  <si>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</si>
  <si>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</si>
  <si>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</si>
  <si>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</si>
  <si>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</si>
  <si>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</si>
  <si>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</si>
  <si>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</si>
  <si>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</si>
  <si>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</si>
  <si>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</si>
  <si>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</si>
  <si>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</si>
  <si>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</si>
  <si>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</si>
  <si>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</si>
  <si>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</si>
  <si>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</si>
  <si>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</si>
  <si>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</si>
  <si>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</si>
  <si>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</si>
  <si>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</si>
  <si>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</si>
  <si>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</si>
  <si>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</si>
  <si>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</si>
  <si>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</si>
  <si>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</si>
  <si>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</si>
  <si>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</si>
  <si>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</si>
  <si>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</si>
  <si>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</si>
  <si>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</si>
  <si>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</si>
  <si>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</si>
  <si>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</si>
  <si>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</si>
  <si>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</si>
  <si>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</si>
  <si>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</si>
  <si>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</si>
  <si>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</si>
  <si>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</si>
  <si>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</si>
  <si>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</si>
  <si>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</si>
  <si>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</si>
  <si>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</si>
  <si>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</si>
  <si>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</si>
  <si>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</si>
  <si>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</si>
  <si>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</si>
  <si>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</si>
  <si>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</si>
  <si>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</si>
  <si>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</si>
  <si>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</si>
  <si>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</si>
  <si>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</si>
  <si>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</si>
  <si>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</si>
  <si>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</si>
  <si>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</si>
  <si>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</si>
  <si>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</si>
  <si>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</si>
  <si>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</si>
  <si>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</si>
  <si>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</si>
  <si>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</si>
  <si>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</si>
  <si>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</si>
  <si>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</si>
  <si>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</si>
  <si>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</si>
  <si>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</si>
  <si>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</si>
  <si>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</si>
  <si>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</si>
  <si>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</si>
  <si>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</si>
  <si>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</si>
  <si>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</si>
  <si>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</si>
  <si>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</si>
  <si>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</si>
  <si>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</si>
  <si>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</si>
  <si>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</si>
  <si>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</si>
  <si>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</si>
  <si>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</si>
  <si>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</si>
  <si>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</si>
  <si>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</si>
  <si>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</si>
  <si>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</si>
  <si>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</si>
  <si>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</si>
  <si>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</si>
  <si>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</si>
  <si>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</si>
  <si>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</si>
  <si>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</si>
  <si>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</si>
  <si>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</si>
  <si>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</si>
  <si>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</si>
  <si>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</si>
  <si>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</si>
  <si>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</si>
  <si>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</si>
  <si>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</si>
  <si>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</si>
  <si>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</si>
  <si>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</si>
  <si>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</si>
  <si>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</si>
  <si>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</si>
  <si>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</si>
  <si>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</si>
  <si>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</si>
  <si>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</si>
  <si>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</si>
  <si>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</si>
  <si>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</si>
  <si>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</si>
  <si>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</si>
  <si>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</si>
  <si>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</si>
  <si>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</si>
  <si>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</si>
  <si>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</si>
  <si>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</si>
  <si>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</si>
  <si>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</si>
  <si>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</si>
  <si>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</si>
  <si>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</si>
  <si>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</si>
  <si>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</si>
  <si>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</si>
  <si>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</si>
  <si>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</si>
  <si>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</si>
  <si>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</si>
  <si>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</si>
  <si>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</si>
  <si>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</si>
  <si>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</si>
  <si>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</si>
  <si>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</si>
  <si>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</si>
  <si>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</si>
  <si>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</si>
  <si>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</si>
  <si>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</si>
  <si>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</si>
  <si>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</si>
  <si>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</si>
  <si>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</si>
  <si>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</si>
  <si>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</si>
  <si>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</si>
  <si>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</si>
  <si>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</si>
  <si>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</si>
  <si>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</si>
  <si>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</si>
  <si>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</si>
  <si>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</si>
  <si>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</si>
  <si>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</si>
  <si>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</si>
  <si>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</si>
  <si>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</si>
  <si>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</si>
  <si>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</si>
  <si>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</si>
  <si>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</si>
  <si>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</si>
  <si>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</si>
  <si>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</si>
  <si>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</si>
  <si>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</si>
  <si>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</si>
  <si>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</si>
  <si>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</si>
  <si>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</si>
  <si>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</si>
  <si>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</si>
  <si>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</si>
  <si>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</si>
  <si>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</si>
  <si>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</si>
  <si>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</si>
  <si>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</si>
  <si>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</si>
  <si>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</si>
  <si>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</si>
  <si>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</si>
  <si>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</si>
  <si>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</si>
  <si>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</si>
  <si>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</si>
  <si>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</si>
  <si>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</si>
  <si>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</si>
  <si>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</si>
  <si>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</si>
  <si>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</si>
  <si>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</si>
  <si>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</si>
  <si>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</si>
  <si>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</si>
  <si>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</si>
  <si>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</si>
  <si>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</si>
  <si>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</si>
  <si>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</si>
  <si>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</si>
  <si>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</si>
  <si>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</si>
  <si>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</si>
  <si>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</si>
  <si>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</si>
  <si>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</si>
  <si>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</si>
  <si>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</si>
  <si>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</si>
  <si>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</si>
  <si>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</si>
  <si>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</si>
  <si>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</si>
  <si>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</si>
  <si>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</si>
  <si>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</si>
  <si>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</si>
  <si>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</si>
  <si>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</si>
  <si>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</si>
  <si>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</si>
  <si>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</si>
  <si>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</si>
  <si>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</si>
  <si>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</si>
  <si>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</si>
  <si>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</si>
  <si>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</si>
  <si>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</si>
  <si>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</si>
  <si>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</si>
  <si>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</si>
  <si>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</si>
  <si>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</si>
  <si>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</si>
  <si>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</si>
  <si>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</si>
  <si>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</si>
  <si>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</si>
  <si>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</si>
  <si>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</si>
  <si>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</si>
  <si>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</si>
  <si>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</si>
  <si>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</si>
  <si>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</si>
  <si>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</si>
  <si>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</si>
  <si>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</si>
  <si>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</si>
  <si>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</si>
  <si>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</si>
  <si>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</si>
  <si>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</si>
  <si>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</si>
  <si>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</si>
  <si>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</si>
  <si>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</si>
  <si>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</si>
  <si>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</si>
  <si>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</si>
  <si>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</si>
  <si>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</si>
  <si>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</si>
  <si>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</si>
  <si>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</si>
  <si>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</si>
  <si>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</si>
  <si>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</si>
  <si>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</si>
  <si>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</si>
  <si>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</si>
  <si>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</si>
  <si>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</si>
  <si>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</si>
  <si>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</si>
  <si>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</si>
  <si>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</si>
  <si>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</si>
  <si>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</si>
  <si>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</si>
  <si>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</si>
  <si>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</si>
  <si>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</si>
  <si>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</si>
  <si>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</si>
  <si>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</si>
  <si>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</si>
  <si>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</si>
  <si>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</si>
  <si>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</si>
  <si>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</si>
  <si>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</si>
  <si>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</si>
  <si>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</si>
  <si>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</si>
  <si>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</si>
  <si>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</si>
  <si>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</si>
  <si>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</si>
  <si>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</si>
  <si>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</si>
  <si>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</si>
  <si>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</si>
  <si>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</si>
  <si>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</si>
  <si>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</si>
  <si>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</si>
  <si>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</si>
  <si>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</si>
  <si>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</si>
  <si>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</si>
  <si>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</si>
  <si>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</si>
  <si>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</si>
  <si>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</si>
  <si>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</si>
  <si>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</si>
  <si>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</si>
  <si>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</si>
  <si>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</si>
  <si>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</si>
  <si>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</si>
  <si>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</si>
  <si>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</si>
  <si>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</si>
  <si>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</si>
  <si>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</si>
  <si>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</si>
  <si>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</si>
  <si>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</si>
  <si>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</si>
  <si>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</si>
  <si>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</si>
  <si>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</si>
  <si>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</si>
  <si>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</si>
  <si>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</si>
  <si>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</si>
  <si>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</si>
  <si>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</si>
  <si>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</si>
  <si>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</si>
  <si>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</si>
  <si>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</si>
  <si>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</si>
  <si>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</si>
  <si>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</si>
  <si>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</si>
  <si>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</si>
  <si>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</si>
  <si>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</si>
  <si>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</si>
  <si>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</si>
  <si>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</si>
  <si>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</si>
  <si>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</si>
  <si>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</si>
  <si>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</si>
  <si>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</si>
  <si>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</si>
  <si>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</si>
  <si>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</si>
  <si>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</si>
  <si>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</si>
  <si>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</si>
  <si>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</si>
  <si>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</si>
  <si>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</si>
  <si>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</si>
  <si>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</si>
  <si>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</si>
  <si>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</si>
  <si>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</si>
  <si>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</si>
  <si>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</si>
  <si>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</si>
  <si>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</si>
  <si>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</si>
  <si>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</si>
  <si>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</si>
  <si>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</si>
  <si>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</si>
  <si>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</si>
  <si>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</si>
  <si>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</si>
  <si>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</si>
  <si>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</si>
  <si>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</si>
  <si>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</si>
  <si>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</si>
  <si>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</si>
  <si>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</si>
  <si>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</si>
  <si>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</si>
  <si>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</si>
  <si>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</si>
  <si>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</si>
  <si>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</si>
  <si>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</si>
  <si>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</si>
  <si>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</si>
  <si>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</si>
  <si>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</si>
  <si>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</si>
  <si>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</si>
  <si>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</si>
  <si>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</si>
  <si>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</si>
  <si>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</si>
  <si>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</si>
  <si>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</si>
  <si>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</si>
  <si>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</si>
  <si>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</si>
  <si>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</si>
  <si>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</si>
  <si>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</si>
  <si>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</si>
  <si>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</si>
  <si>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</si>
  <si>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</si>
  <si>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</si>
  <si>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</si>
  <si>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</si>
  <si>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</si>
  <si>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</si>
  <si>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</si>
  <si>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</si>
  <si>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</si>
  <si>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</si>
  <si>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</si>
  <si>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</si>
  <si>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</si>
  <si>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</si>
  <si>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</si>
  <si>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</si>
  <si>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</si>
  <si>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</si>
  <si>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</si>
  <si>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</si>
  <si>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</si>
  <si>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</si>
  <si>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</si>
  <si>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</si>
  <si>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</si>
  <si>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</si>
  <si>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</si>
  <si>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</si>
  <si>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</si>
  <si>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</si>
  <si>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</si>
  <si>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</si>
  <si>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</si>
  <si>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</si>
  <si>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</si>
  <si>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</si>
  <si>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</si>
  <si>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</si>
  <si>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</si>
  <si>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</si>
  <si>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</si>
  <si>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</si>
  <si>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</si>
  <si>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</si>
  <si>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</si>
  <si>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</si>
  <si>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</si>
  <si>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</si>
  <si>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</si>
  <si>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</si>
  <si>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</si>
  <si>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</si>
  <si>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</si>
  <si>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</si>
  <si>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</si>
  <si>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</si>
  <si>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</si>
  <si>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</si>
  <si>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</si>
  <si>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</si>
  <si>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</si>
  <si>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</si>
  <si>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</si>
  <si>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</si>
  <si>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</si>
  <si>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</si>
  <si>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</si>
  <si>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</si>
  <si>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</si>
  <si>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</si>
  <si>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</si>
  <si>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</si>
  <si>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</si>
  <si>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</si>
  <si>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</si>
  <si>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</si>
  <si>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</si>
  <si>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</si>
  <si>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</si>
  <si>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</si>
  <si>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</si>
  <si>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</si>
  <si>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</si>
  <si>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</si>
  <si>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</si>
  <si>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</si>
  <si>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</si>
  <si>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</si>
  <si>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</si>
  <si>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</si>
  <si>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</si>
  <si>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</si>
  <si>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</si>
  <si>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</si>
  <si>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</si>
  <si>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</si>
  <si>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</si>
  <si>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</si>
  <si>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</si>
  <si>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</si>
  <si>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</si>
  <si>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</si>
  <si>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</si>
  <si>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</si>
  <si>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</si>
  <si>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</si>
  <si>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</si>
  <si>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</si>
  <si>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</si>
  <si>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</si>
  <si>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</si>
  <si>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</si>
  <si>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</si>
  <si>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</si>
  <si>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</si>
  <si>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</si>
  <si>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</si>
  <si>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</si>
  <si>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</si>
  <si>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</si>
  <si>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</si>
  <si>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</si>
  <si>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</si>
  <si>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</si>
  <si>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</si>
  <si>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</si>
  <si>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</si>
  <si>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</si>
  <si>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</si>
  <si>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</si>
  <si>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</si>
  <si>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</si>
  <si>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</si>
  <si>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</si>
  <si>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</si>
  <si>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</si>
  <si>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</si>
  <si>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</si>
  <si>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</si>
  <si>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</si>
  <si>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</si>
  <si>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</si>
  <si>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</si>
  <si>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</si>
  <si>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</si>
  <si>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</si>
  <si>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</si>
  <si>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</si>
  <si>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</si>
  <si>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</si>
  <si>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</si>
  <si>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</si>
  <si>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</si>
  <si>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</si>
  <si>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</si>
  <si>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</si>
  <si>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</si>
  <si>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</si>
  <si>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</si>
  <si>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</si>
  <si>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</si>
  <si>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</si>
  <si>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</si>
  <si>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</si>
  <si>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</si>
  <si>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</si>
  <si>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</si>
  <si>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</si>
  <si>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</si>
  <si>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</si>
  <si>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</si>
  <si>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</si>
  <si>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</si>
  <si>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</si>
  <si>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</si>
  <si>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</si>
  <si>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</si>
  <si>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</si>
  <si>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</si>
  <si>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</si>
  <si>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</si>
  <si>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</si>
  <si>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</si>
  <si>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</si>
  <si>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</si>
  <si>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</si>
  <si>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</si>
  <si>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</si>
  <si>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</si>
  <si>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</si>
  <si>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</si>
  <si>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</si>
  <si>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</si>
  <si>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</si>
  <si>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</si>
  <si>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</si>
  <si>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</si>
  <si>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</si>
  <si>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</si>
  <si>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</si>
  <si>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</si>
  <si>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</si>
  <si>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</si>
  <si>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</si>
  <si>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</si>
  <si>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</si>
  <si>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</si>
  <si>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</si>
  <si>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</si>
  <si>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</si>
  <si>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</si>
  <si>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</si>
  <si>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</si>
  <si>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</si>
  <si>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</si>
  <si>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</si>
  <si>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</si>
  <si>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</si>
  <si>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</si>
  <si>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</si>
  <si>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</si>
  <si>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</si>
  <si>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</si>
  <si>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</si>
  <si>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</si>
  <si>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</si>
  <si>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</si>
  <si>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</si>
  <si>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</si>
  <si>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</si>
  <si>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</si>
  <si>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</si>
  <si>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</si>
  <si>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</si>
  <si>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</si>
  <si>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</si>
  <si>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</si>
  <si>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</si>
  <si>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</si>
  <si>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</si>
  <si>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</si>
  <si>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</si>
  <si>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</si>
  <si>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</si>
  <si>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</si>
  <si>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</si>
  <si>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</si>
  <si>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</si>
  <si>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</si>
  <si>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</si>
  <si>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</si>
  <si>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</si>
  <si>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</si>
  <si>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</si>
  <si>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</si>
  <si>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</si>
  <si>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</si>
  <si>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</si>
  <si>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</si>
  <si>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</si>
  <si>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</si>
  <si>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</si>
  <si>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</si>
  <si>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</si>
  <si>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</si>
  <si>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</si>
  <si>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</si>
  <si>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</si>
  <si>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</si>
  <si>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</si>
  <si>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</si>
  <si>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</si>
  <si>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</si>
  <si>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</si>
  <si>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</si>
  <si>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</si>
  <si>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</si>
  <si>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</si>
  <si>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</si>
  <si>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</si>
  <si>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</si>
  <si>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</si>
  <si>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</si>
  <si>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</si>
  <si>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</si>
  <si>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</si>
  <si>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</si>
  <si>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</si>
  <si>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</si>
  <si>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</si>
  <si>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</si>
  <si>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</si>
  <si>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</si>
  <si>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</si>
  <si>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</si>
  <si>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</si>
  <si>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</si>
  <si>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</si>
  <si>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</si>
  <si>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</si>
  <si>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</si>
  <si>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</si>
  <si>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</si>
  <si>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</si>
  <si>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</si>
  <si>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</si>
  <si>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</si>
  <si>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</si>
  <si>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</si>
  <si>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</si>
  <si>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</si>
  <si>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</si>
  <si>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</si>
  <si>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</si>
  <si>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</si>
  <si>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</si>
  <si>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</si>
  <si>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</si>
  <si>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</si>
  <si>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</si>
  <si>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</si>
  <si>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</si>
  <si>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</si>
  <si>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</si>
  <si>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</si>
  <si>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</si>
  <si>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</si>
  <si>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</si>
  <si>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</si>
  <si>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</si>
  <si>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</si>
  <si>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</si>
  <si>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</si>
  <si>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</si>
  <si>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</si>
  <si>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</si>
  <si>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</si>
  <si>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</si>
  <si>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</si>
  <si>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</si>
  <si>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</si>
  <si>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</si>
  <si>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</si>
  <si>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</si>
  <si>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</si>
  <si>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</si>
  <si>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</si>
  <si>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</si>
  <si>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</si>
  <si>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</si>
  <si>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</si>
  <si>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</si>
  <si>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</si>
  <si>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</si>
  <si>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</si>
  <si>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</si>
  <si>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</si>
  <si>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</si>
  <si>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</si>
  <si>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</si>
  <si>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</si>
  <si>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</si>
  <si>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</si>
  <si>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</si>
  <si>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</si>
  <si>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</si>
  <si>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</si>
  <si>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</si>
  <si>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</si>
  <si>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</si>
  <si>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</si>
  <si>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</si>
  <si>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</si>
  <si>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</si>
  <si>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</si>
  <si>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</si>
  <si>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</si>
  <si>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</si>
  <si>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</si>
  <si>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</si>
  <si>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</si>
  <si>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</si>
  <si>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</si>
  <si>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</si>
  <si>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</si>
  <si>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</si>
  <si>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</si>
  <si>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</si>
  <si>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</si>
  <si>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</si>
  <si>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</si>
  <si>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</si>
  <si>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</si>
  <si>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</si>
  <si>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</si>
  <si>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</si>
  <si>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</si>
  <si>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</si>
  <si>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</si>
  <si>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</si>
  <si>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</si>
  <si>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</si>
  <si>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</si>
  <si>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</si>
  <si>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</si>
  <si>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</si>
  <si>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</si>
  <si>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</si>
  <si>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</si>
  <si>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</si>
  <si>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</si>
  <si>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</si>
  <si>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</si>
  <si>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</si>
  <si>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</si>
  <si>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</si>
  <si>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</si>
  <si>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</si>
  <si>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</si>
  <si>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</si>
  <si>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</si>
  <si>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</si>
  <si>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</si>
  <si>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</si>
  <si>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</si>
  <si>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</si>
  <si>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</si>
  <si>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</si>
  <si>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</si>
  <si>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</si>
  <si>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</si>
  <si>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</si>
  <si>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</si>
  <si>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</si>
  <si>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</si>
  <si>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</si>
  <si>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</si>
  <si>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</si>
  <si>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</si>
  <si>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</si>
  <si>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</si>
  <si>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</si>
  <si>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</si>
  <si>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</si>
  <si>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</si>
  <si>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</si>
  <si>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</si>
  <si>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</si>
  <si>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</si>
  <si>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</si>
  <si>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</si>
  <si>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</si>
  <si>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</si>
  <si>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</si>
  <si>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</si>
  <si>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</si>
  <si>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</si>
  <si>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</si>
  <si>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</si>
  <si>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</si>
  <si>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</si>
  <si>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</si>
  <si>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</si>
  <si>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</si>
  <si>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</si>
  <si>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</si>
  <si>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</si>
  <si>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</si>
  <si>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</si>
  <si>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</si>
  <si>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</si>
  <si>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</si>
  <si>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</si>
  <si>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</si>
  <si>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</si>
  <si>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</si>
  <si>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</si>
  <si>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</si>
  <si>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</si>
  <si>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</si>
  <si>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</si>
  <si>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</si>
  <si>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</si>
  <si>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</si>
  <si>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</si>
  <si>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</si>
  <si>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</si>
  <si>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</si>
  <si>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</si>
  <si>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</si>
  <si>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</si>
  <si>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</si>
  <si>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</si>
  <si>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</si>
  <si>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</si>
  <si>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</si>
  <si>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</si>
  <si>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</si>
  <si>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</si>
  <si>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</si>
  <si>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</si>
  <si>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</si>
  <si>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</si>
  <si>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</si>
  <si>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</si>
  <si>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</si>
  <si>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</si>
  <si>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</si>
  <si>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</si>
  <si>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</si>
  <si>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</si>
  <si>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</si>
  <si>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</si>
  <si>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</si>
  <si>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</si>
  <si>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</si>
  <si>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</si>
  <si>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</si>
  <si>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</si>
  <si>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</si>
  <si>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</si>
  <si>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</si>
  <si>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</si>
  <si>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</si>
  <si>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</si>
  <si>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</si>
  <si>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</si>
  <si>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</si>
  <si>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</si>
  <si>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</si>
  <si>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</si>
  <si>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</si>
  <si>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</si>
  <si>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</si>
  <si>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</si>
  <si>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</si>
  <si>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</si>
  <si>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</si>
  <si>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</si>
  <si>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</si>
  <si>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</si>
  <si>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</si>
  <si>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</si>
  <si>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</si>
  <si>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</si>
  <si>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</si>
  <si>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</si>
  <si>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</si>
  <si>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</si>
  <si>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</si>
  <si>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</si>
  <si>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</si>
  <si>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</si>
  <si>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</si>
  <si>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</si>
  <si>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</si>
  <si>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</si>
  <si>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</si>
  <si>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</si>
  <si>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</si>
  <si>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</si>
  <si>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</si>
  <si>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</si>
  <si>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</si>
  <si>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</si>
  <si>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</si>
  <si>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</si>
  <si>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</si>
  <si>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</si>
  <si>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</si>
  <si>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</si>
  <si>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</si>
  <si>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</si>
  <si>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</si>
  <si>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</si>
  <si>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</si>
  <si>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</si>
  <si>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</si>
  <si>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</si>
  <si>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</si>
  <si>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</si>
  <si>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</si>
  <si>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</si>
  <si>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</si>
  <si>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</si>
  <si>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</si>
  <si>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</si>
  <si>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</si>
  <si>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</si>
  <si>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</si>
  <si>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</si>
  <si>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</si>
  <si>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</si>
  <si>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</si>
  <si>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</si>
  <si>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</si>
  <si>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</si>
  <si>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</si>
  <si>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</si>
  <si>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</si>
  <si>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</si>
  <si>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</si>
  <si>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</si>
  <si>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</si>
  <si>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</si>
  <si>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</si>
  <si>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</si>
  <si>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</si>
  <si>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</si>
  <si>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</si>
  <si>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</si>
  <si>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</si>
  <si>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</si>
  <si>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</si>
  <si>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</si>
  <si>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</si>
  <si>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</si>
  <si>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</si>
  <si>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</si>
  <si>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</si>
  <si>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</si>
  <si>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</si>
  <si>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</si>
  <si>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</si>
  <si>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</si>
  <si>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</si>
  <si>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</si>
  <si>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</si>
  <si>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</si>
  <si>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</si>
  <si>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</si>
  <si>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</si>
  <si>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</si>
  <si>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</si>
  <si>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</si>
  <si>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</si>
  <si>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</si>
  <si>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</si>
  <si>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</si>
  <si>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</si>
  <si>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</si>
  <si>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</si>
  <si>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</si>
  <si>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</si>
  <si>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</si>
  <si>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</si>
  <si>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</si>
  <si>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</si>
  <si>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</si>
  <si>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</si>
  <si>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</si>
  <si>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</si>
  <si>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</si>
  <si>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</si>
  <si>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</si>
  <si>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</si>
  <si>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</si>
  <si>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</si>
  <si>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</si>
  <si>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</si>
  <si>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</si>
  <si>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</si>
  <si>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</si>
  <si>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</si>
  <si>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</si>
  <si>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</si>
  <si>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</si>
  <si>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</si>
  <si>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</si>
  <si>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</si>
  <si>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</si>
  <si>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</si>
  <si>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</si>
  <si>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</si>
  <si>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</si>
  <si>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</si>
  <si>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</si>
  <si>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</si>
  <si>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</si>
  <si>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</si>
  <si>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</si>
  <si>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</si>
  <si>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</si>
  <si>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</si>
  <si>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</si>
  <si>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</si>
  <si>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</si>
  <si>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</si>
  <si>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</si>
  <si>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</si>
  <si>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</si>
  <si>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</si>
  <si>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</si>
  <si>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</si>
  <si>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</si>
  <si>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</si>
  <si>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</si>
  <si>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</si>
  <si>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</si>
  <si>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</si>
  <si>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</si>
  <si>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</si>
  <si>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</si>
  <si>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</si>
  <si>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</si>
  <si>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</si>
  <si>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</si>
  <si>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</si>
  <si>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</si>
  <si>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</si>
  <si>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</si>
  <si>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</si>
  <si>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</si>
  <si>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</si>
  <si>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</si>
  <si>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</si>
  <si>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</si>
  <si>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</si>
  <si>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</si>
  <si>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</si>
  <si>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</si>
  <si>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</si>
  <si>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</si>
  <si>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</si>
  <si>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</si>
  <si>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</si>
  <si>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</si>
  <si>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</si>
  <si>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</si>
  <si>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</si>
  <si>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</si>
  <si>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</si>
  <si>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</si>
  <si>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</si>
  <si>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</si>
  <si>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</si>
  <si>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</si>
  <si>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</si>
  <si>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</si>
  <si>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</si>
  <si>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</si>
  <si>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</si>
  <si>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</si>
  <si>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</si>
  <si>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</si>
  <si>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</si>
  <si>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</si>
  <si>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</si>
  <si>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</si>
  <si>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</si>
  <si>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</si>
  <si>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</si>
  <si>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</si>
  <si>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</si>
  <si>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</si>
  <si>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</si>
  <si>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</si>
  <si>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</si>
  <si>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</si>
  <si>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</si>
  <si>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</si>
  <si>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</si>
  <si>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</si>
  <si>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</si>
  <si>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</si>
  <si>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</si>
  <si>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</si>
  <si>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</si>
  <si>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</si>
  <si>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</si>
  <si>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</si>
  <si>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</si>
  <si>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</si>
  <si>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</si>
  <si>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</si>
  <si>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</si>
  <si>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</si>
  <si>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</si>
  <si>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</si>
  <si>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</si>
  <si>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</si>
  <si>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</si>
  <si>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</si>
  <si>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</si>
  <si>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</si>
  <si>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</si>
  <si>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</si>
  <si>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</si>
  <si>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</si>
  <si>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</si>
  <si>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</si>
  <si>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</si>
  <si>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</si>
  <si>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</si>
  <si>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</si>
  <si>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</si>
  <si>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</si>
  <si>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</si>
  <si>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</si>
  <si>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</si>
  <si>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</si>
  <si>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</si>
  <si>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</si>
  <si>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</si>
  <si>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</si>
  <si>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</si>
  <si>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</si>
  <si>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</si>
  <si>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</si>
  <si>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</si>
  <si>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</si>
  <si>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</si>
  <si>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</si>
  <si>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</si>
  <si>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</si>
  <si>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</si>
  <si>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</si>
  <si>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</si>
  <si>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</si>
  <si>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</si>
  <si>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</si>
  <si>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</si>
  <si>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</si>
  <si>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</si>
  <si>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</si>
  <si>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</si>
  <si>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</si>
  <si>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</si>
  <si>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</si>
  <si>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</si>
  <si>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</si>
  <si>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</si>
  <si>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</si>
  <si>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</si>
  <si>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</si>
  <si>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</si>
  <si>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</si>
  <si>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</si>
  <si>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</si>
  <si>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</si>
  <si>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</si>
  <si>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</si>
  <si>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</si>
  <si>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</si>
  <si>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</si>
  <si>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</si>
  <si>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</si>
  <si>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</si>
  <si>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</si>
  <si>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</si>
  <si>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</si>
  <si>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</si>
  <si>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</si>
  <si>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</si>
  <si>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</si>
  <si>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</si>
  <si>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</si>
  <si>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</si>
  <si>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</si>
  <si>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</si>
  <si>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</si>
  <si>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</si>
  <si>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</si>
  <si>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</si>
  <si>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</si>
  <si>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</si>
  <si>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</si>
  <si>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</si>
  <si>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</si>
  <si>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</si>
  <si>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</si>
  <si>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</si>
  <si>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</si>
  <si>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</si>
  <si>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</si>
  <si>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</si>
  <si>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</si>
  <si>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</si>
  <si>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</si>
  <si>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</si>
  <si>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</si>
  <si>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</si>
  <si>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</si>
  <si>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</si>
  <si>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</si>
  <si>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</si>
  <si>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</si>
  <si>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</si>
  <si>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</si>
  <si>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</si>
  <si>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</si>
  <si>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</si>
  <si>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</si>
  <si>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</si>
  <si>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</si>
  <si>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</si>
  <si>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</si>
  <si>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</si>
  <si>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</si>
  <si>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</si>
  <si>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</si>
  <si>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</si>
  <si>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</si>
  <si>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</si>
  <si>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</si>
  <si>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</si>
  <si>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</si>
  <si>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</si>
  <si>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</si>
  <si>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</si>
  <si>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</si>
  <si>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</si>
  <si>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</si>
  <si>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</si>
  <si>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</si>
  <si>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</si>
  <si>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</si>
  <si>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</si>
  <si>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</si>
  <si>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</si>
  <si>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</si>
  <si>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</si>
  <si>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</si>
  <si>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</si>
  <si>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</si>
  <si>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</si>
  <si>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</si>
  <si>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</si>
  <si>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</si>
  <si>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</si>
  <si>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</si>
  <si>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</si>
  <si>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</si>
  <si>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</si>
  <si>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</si>
  <si>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</si>
  <si>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</si>
  <si>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</si>
  <si>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</si>
  <si>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</si>
  <si>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</si>
  <si>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</si>
  <si>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</si>
  <si>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</si>
  <si>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</si>
  <si>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</si>
  <si>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</si>
  <si>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</si>
  <si>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</si>
  <si>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</si>
  <si>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</si>
  <si>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</si>
  <si>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</si>
  <si>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</si>
  <si>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</si>
  <si>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</si>
  <si>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</si>
  <si>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</si>
  <si>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</si>
  <si>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</si>
  <si>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</si>
  <si>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</si>
  <si>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</si>
  <si>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</si>
  <si>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</si>
  <si>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</si>
  <si>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</si>
  <si>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</si>
  <si>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</si>
  <si>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</si>
  <si>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</si>
  <si>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</si>
  <si>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</si>
  <si>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</si>
  <si>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</si>
  <si>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</si>
  <si>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</si>
  <si>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</si>
  <si>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</si>
  <si>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</si>
  <si>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</si>
  <si>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</si>
  <si>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</si>
  <si>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</si>
  <si>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</si>
  <si>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</si>
  <si>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</si>
  <si>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</si>
  <si>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</si>
  <si>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</si>
  <si>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</si>
  <si>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</si>
  <si>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</si>
  <si>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</si>
  <si>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</si>
  <si>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</si>
  <si>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</si>
  <si>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</si>
  <si>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</si>
  <si>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</si>
  <si>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</si>
  <si>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</si>
  <si>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</si>
  <si>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</si>
  <si>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</si>
  <si>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</si>
  <si>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</si>
  <si>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</si>
  <si>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</si>
  <si>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</si>
  <si>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</si>
  <si>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</si>
  <si>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</si>
  <si>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</si>
  <si>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</si>
  <si>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</si>
  <si>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</si>
  <si>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</si>
  <si>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</si>
  <si>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</si>
  <si>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</si>
  <si>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</si>
  <si>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</si>
  <si>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</si>
  <si>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</si>
  <si>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</si>
  <si>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</si>
  <si>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</si>
  <si>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</si>
  <si>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</si>
  <si>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</si>
  <si>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</si>
  <si>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</si>
  <si>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</si>
  <si>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</si>
  <si>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</si>
  <si>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</si>
  <si>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</si>
  <si>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</si>
  <si>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</si>
  <si>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</si>
  <si>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</si>
  <si>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</si>
  <si>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</si>
  <si>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</si>
  <si>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</si>
  <si>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</si>
  <si>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</si>
  <si>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</si>
  <si>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</si>
  <si>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</si>
  <si>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</si>
  <si>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</si>
  <si>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</si>
  <si>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</si>
  <si>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</si>
  <si>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</si>
  <si>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</si>
  <si>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</si>
  <si>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</si>
  <si>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</si>
  <si>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</si>
  <si>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</si>
  <si>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</si>
  <si>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</si>
  <si>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</si>
  <si>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</si>
  <si>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</si>
  <si>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</si>
  <si>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</si>
  <si>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</si>
  <si>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</si>
  <si>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</si>
  <si>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</si>
  <si>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</si>
  <si>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</si>
  <si>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</si>
  <si>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</si>
  <si>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</si>
  <si>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</si>
  <si>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</si>
  <si>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</si>
  <si>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</si>
  <si>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</si>
  <si>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</si>
  <si>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</si>
  <si>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</si>
  <si>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</si>
  <si>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</si>
  <si>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</si>
  <si>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</si>
  <si>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</si>
  <si>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</si>
  <si>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</si>
  <si>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</si>
  <si>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</si>
  <si>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</si>
  <si>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</si>
  <si>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</si>
  <si>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</si>
  <si>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</si>
  <si>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</si>
  <si>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</si>
  <si>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</si>
  <si>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</si>
  <si>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</si>
  <si>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</si>
  <si>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</si>
  <si>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</si>
  <si>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</si>
  <si>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</si>
  <si>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</si>
  <si>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</si>
  <si>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</si>
  <si>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</si>
  <si>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</si>
  <si>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</si>
  <si>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</si>
  <si>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</si>
  <si>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</si>
  <si>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</si>
  <si>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</si>
  <si>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</si>
  <si>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</si>
  <si>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</si>
  <si>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</si>
  <si>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</si>
  <si>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</si>
  <si>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</si>
  <si>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</si>
  <si>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</si>
  <si>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</si>
  <si>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</si>
  <si>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</si>
  <si>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</si>
  <si>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</si>
  <si>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</si>
  <si>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</si>
  <si>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</si>
  <si>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</si>
  <si>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</si>
  <si>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</si>
  <si>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</si>
  <si>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</si>
  <si>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</si>
  <si>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</si>
  <si>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</si>
  <si>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</si>
  <si>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</si>
  <si>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</si>
  <si>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</si>
  <si>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</si>
  <si>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</si>
  <si>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</si>
  <si>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</si>
  <si>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</si>
  <si>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</si>
  <si>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</si>
  <si>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</si>
  <si>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</si>
  <si>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</si>
  <si>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</si>
  <si>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</si>
  <si>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</si>
  <si>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</si>
  <si>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</si>
  <si>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</si>
  <si>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</si>
  <si>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</si>
  <si>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</si>
  <si>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</si>
  <si>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</si>
  <si>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</si>
  <si>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</si>
  <si>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</si>
  <si>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</si>
  <si>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</si>
  <si>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</si>
  <si>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</si>
  <si>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</si>
  <si>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</si>
  <si>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</si>
  <si>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</si>
  <si>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</si>
  <si>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</si>
  <si>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</si>
  <si>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</si>
  <si>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</si>
  <si>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</si>
  <si>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</si>
  <si>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</si>
  <si>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</si>
  <si>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</si>
  <si>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</si>
  <si>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</si>
  <si>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</si>
  <si>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</si>
  <si>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</si>
  <si>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</si>
  <si>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</si>
  <si>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</si>
  <si>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</si>
  <si>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</si>
  <si>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</si>
  <si>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</si>
  <si>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</si>
  <si>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</si>
  <si>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</si>
  <si>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</si>
  <si>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</si>
  <si>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</si>
  <si>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</si>
  <si>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</si>
  <si>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</si>
  <si>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</si>
  <si>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</si>
  <si>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</si>
  <si>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</si>
  <si>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</si>
  <si>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</si>
  <si>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</si>
  <si>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</si>
  <si>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</si>
  <si>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</si>
  <si>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</si>
  <si>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</si>
  <si>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</si>
  <si>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</si>
  <si>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</si>
  <si>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</si>
  <si>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</si>
  <si>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</si>
  <si>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</si>
  <si>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</si>
  <si>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</si>
  <si>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</si>
  <si>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</si>
  <si>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</si>
  <si>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</si>
  <si>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</si>
  <si>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</si>
  <si>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</si>
  <si>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</si>
  <si>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</si>
  <si>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</si>
  <si>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</si>
  <si>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</si>
  <si>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</si>
  <si>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</si>
  <si>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</si>
  <si>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</si>
  <si>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</si>
  <si>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</si>
  <si>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</si>
  <si>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</si>
  <si>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</si>
  <si>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</si>
  <si>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</si>
  <si>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</si>
  <si>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</si>
  <si>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</si>
  <si>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</si>
  <si>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</si>
  <si>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</si>
  <si>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</si>
  <si>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</si>
  <si>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</si>
  <si>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</si>
  <si>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</si>
  <si>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</si>
  <si>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</si>
  <si>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</si>
  <si>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</si>
  <si>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</si>
  <si>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</si>
  <si>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</si>
  <si>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</si>
  <si>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</si>
  <si>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</si>
  <si>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</si>
  <si>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</si>
  <si>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</si>
  <si>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</si>
  <si>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</si>
  <si>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</si>
  <si>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</si>
  <si>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</si>
  <si>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</si>
  <si>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</si>
  <si>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</si>
  <si>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</si>
  <si>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</si>
  <si>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</si>
  <si>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</si>
  <si>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</si>
  <si>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</si>
  <si>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</si>
  <si>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</si>
  <si>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</si>
  <si>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</si>
  <si>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</si>
  <si>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</si>
  <si>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</si>
  <si>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</si>
  <si>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</si>
  <si>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</si>
  <si>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</si>
  <si>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</si>
  <si>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</si>
  <si>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</si>
  <si>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</si>
  <si>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</si>
  <si>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</si>
  <si>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</si>
  <si>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</si>
  <si>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</si>
  <si>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</si>
  <si>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</si>
  <si>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</si>
  <si>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</si>
  <si>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</si>
  <si>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</si>
  <si>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</si>
  <si>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</si>
  <si>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</si>
  <si>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</si>
  <si>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</si>
  <si>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</si>
  <si>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</si>
  <si>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</si>
  <si>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</si>
  <si>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</si>
  <si>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</si>
  <si>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</si>
  <si>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</si>
  <si>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</si>
  <si>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</si>
  <si>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</si>
  <si>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</si>
  <si>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</si>
  <si>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</si>
  <si>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</si>
  <si>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</si>
  <si>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</si>
  <si>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</si>
  <si>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</si>
  <si>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</si>
  <si>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</si>
  <si>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</si>
  <si>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</si>
  <si>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</si>
  <si>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</si>
  <si>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</si>
  <si>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</si>
  <si>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</si>
  <si>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</si>
  <si>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</si>
  <si>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</si>
  <si>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</si>
  <si>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</si>
  <si>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</si>
  <si>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</si>
  <si>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</si>
  <si>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</si>
  <si>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</si>
  <si>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</si>
  <si>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</si>
  <si>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</si>
  <si>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</si>
  <si>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</si>
  <si>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</si>
  <si>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</si>
  <si>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</si>
  <si>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</si>
  <si>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</si>
  <si>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</si>
  <si>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</si>
  <si>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</si>
  <si>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</si>
  <si>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</si>
  <si>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</si>
  <si>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</si>
  <si>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</si>
  <si>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</si>
  <si>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</si>
  <si>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</si>
  <si>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</si>
  <si>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</si>
  <si>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</si>
  <si>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</si>
  <si>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</si>
  <si>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</si>
  <si>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</si>
  <si>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</si>
  <si>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</si>
  <si>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</si>
  <si>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</si>
  <si>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</si>
  <si>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</si>
  <si>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</si>
  <si>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</si>
  <si>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</si>
  <si>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</si>
  <si>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</si>
  <si>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</si>
  <si>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</si>
  <si>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</si>
  <si>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</si>
  <si>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</si>
  <si>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</si>
  <si>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</si>
  <si>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</si>
  <si>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</si>
  <si>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</si>
  <si>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</si>
  <si>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</si>
  <si>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</si>
  <si>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</si>
  <si>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</si>
  <si>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</si>
  <si>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</si>
  <si>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</si>
  <si>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</si>
  <si>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</si>
  <si>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</si>
  <si>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</si>
  <si>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</si>
  <si>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</si>
  <si>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</si>
  <si>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</si>
  <si>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</si>
  <si>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</si>
  <si>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</si>
  <si>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</si>
  <si>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</si>
  <si>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</si>
  <si>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</si>
  <si>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</si>
  <si>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</si>
  <si>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</si>
  <si>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</si>
  <si>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</si>
  <si>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</si>
  <si>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</si>
  <si>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</si>
  <si>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</si>
  <si>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</si>
  <si>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</si>
  <si>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</si>
  <si>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</si>
  <si>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</si>
  <si>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</si>
  <si>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</si>
  <si>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</si>
  <si>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</si>
  <si>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</si>
  <si>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</si>
  <si>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</si>
  <si>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</si>
  <si>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</si>
  <si>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</si>
  <si>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</si>
  <si>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</si>
  <si>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</si>
  <si>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</si>
  <si>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</si>
  <si>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</si>
  <si>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</si>
  <si>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</si>
  <si>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</si>
  <si>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</si>
  <si>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</si>
  <si>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</si>
  <si>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</si>
  <si>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</si>
  <si>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</si>
  <si>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</si>
  <si>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</si>
  <si>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</si>
  <si>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</si>
  <si>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</si>
  <si>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</si>
  <si>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</si>
  <si>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</si>
  <si>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</si>
  <si>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</si>
  <si>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</si>
  <si>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</si>
  <si>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</si>
  <si>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</si>
  <si>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</si>
  <si>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</si>
  <si>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</si>
  <si>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</si>
  <si>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</si>
  <si>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</si>
  <si>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</si>
  <si>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</si>
  <si>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</si>
  <si>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</si>
  <si>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</si>
  <si>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</si>
  <si>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</si>
  <si>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</si>
  <si>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</si>
  <si>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</si>
  <si>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</si>
  <si>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</si>
  <si>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</si>
  <si>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</si>
  <si>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</si>
  <si>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</si>
  <si>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</si>
  <si>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</si>
  <si>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</si>
  <si>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</si>
  <si>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</si>
  <si>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</si>
  <si>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</si>
  <si>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</si>
  <si>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</si>
  <si>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</si>
  <si>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</si>
  <si>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</si>
  <si>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</si>
  <si>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</si>
  <si>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</si>
  <si>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</si>
  <si>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</si>
  <si>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</si>
  <si>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</si>
  <si>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</si>
  <si>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</si>
  <si>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</si>
  <si>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</si>
  <si>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</si>
  <si>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</si>
  <si>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</si>
  <si>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</si>
  <si>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</si>
  <si>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</si>
  <si>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</si>
  <si>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</si>
  <si>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</si>
  <si>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</si>
  <si>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</si>
  <si>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</si>
  <si>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</si>
  <si>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</si>
  <si>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</si>
  <si>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</si>
  <si>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</si>
  <si>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</si>
  <si>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</si>
  <si>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</si>
  <si>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</si>
  <si>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</si>
  <si>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</si>
  <si>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</si>
  <si>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</si>
  <si>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</si>
  <si>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</si>
  <si>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</si>
  <si>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</si>
  <si>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</si>
  <si>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</si>
  <si>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</si>
  <si>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</si>
  <si>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</si>
  <si>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</si>
  <si>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</si>
  <si>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</si>
  <si>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</si>
  <si>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</si>
  <si>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</si>
  <si>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</si>
  <si>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</si>
  <si>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</si>
  <si>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</si>
  <si>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</si>
  <si>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</si>
  <si>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</si>
  <si>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</si>
  <si>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</si>
  <si>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</si>
  <si>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</si>
  <si>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</si>
  <si>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</si>
  <si>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</si>
  <si>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</si>
  <si>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</si>
  <si>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</si>
  <si>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</si>
  <si>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</si>
  <si>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</si>
  <si>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</si>
  <si>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</si>
  <si>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</si>
  <si>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</si>
  <si>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</si>
  <si>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</si>
  <si>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</si>
  <si>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</si>
  <si>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</si>
  <si>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</si>
  <si>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</si>
  <si>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</si>
  <si>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</si>
  <si>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</si>
  <si>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</si>
  <si>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</si>
  <si>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</si>
  <si>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</si>
  <si>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</si>
  <si>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</si>
  <si>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</si>
  <si>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</si>
  <si>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</si>
  <si>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</si>
  <si>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</si>
  <si>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</si>
  <si>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</si>
  <si>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</si>
  <si>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</si>
  <si>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</si>
  <si>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</si>
  <si>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</si>
  <si>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</si>
  <si>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</si>
  <si>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</si>
  <si>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</si>
  <si>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</si>
  <si>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</si>
  <si>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</si>
  <si>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</si>
  <si>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</si>
  <si>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</si>
  <si>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</si>
  <si>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</si>
  <si>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</si>
  <si>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</si>
  <si>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</si>
  <si>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</si>
  <si>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</si>
  <si>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</si>
  <si>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</si>
  <si>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</si>
  <si>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</si>
  <si>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</si>
  <si>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</si>
  <si>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</si>
  <si>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</si>
  <si>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</si>
  <si>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</si>
  <si>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</si>
  <si>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</si>
  <si>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</si>
  <si>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</si>
  <si>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</si>
  <si>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</si>
  <si>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</si>
  <si>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</si>
  <si>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</si>
  <si>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</si>
  <si>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</si>
  <si>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</si>
  <si>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</si>
  <si>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</si>
  <si>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</si>
  <si>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</si>
  <si>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</si>
  <si>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</si>
  <si>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</si>
  <si>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</si>
  <si>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</si>
  <si>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</si>
  <si>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</si>
  <si>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</si>
  <si>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</si>
  <si>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</si>
  <si>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</si>
  <si>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</si>
  <si>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</si>
  <si>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</si>
  <si>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</si>
  <si>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</si>
  <si>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</si>
  <si>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</si>
  <si>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</si>
  <si>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</si>
  <si>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</si>
  <si>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</si>
  <si>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</si>
  <si>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</si>
  <si>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</si>
  <si>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</si>
  <si>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</si>
  <si>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</si>
  <si>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</si>
  <si>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</si>
  <si>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</si>
  <si>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</si>
  <si>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</si>
  <si>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</si>
  <si>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</si>
  <si>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</si>
  <si>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</si>
  <si>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</si>
  <si>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</si>
  <si>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</si>
  <si>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</si>
  <si>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</si>
  <si>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</si>
  <si>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</si>
  <si>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</si>
  <si>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</si>
  <si>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</si>
  <si>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</si>
  <si>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</si>
  <si>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</si>
  <si>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</si>
  <si>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</si>
  <si>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</si>
  <si>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</si>
  <si>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</si>
  <si>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</si>
  <si>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</si>
  <si>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</si>
  <si>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</si>
  <si>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</si>
  <si>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</si>
  <si>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</si>
  <si>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</si>
  <si>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</si>
  <si>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</si>
  <si>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</si>
  <si>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</si>
  <si>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</si>
  <si>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</si>
  <si>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</si>
  <si>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</si>
  <si>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</si>
  <si>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</si>
  <si>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</si>
  <si>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</si>
  <si>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</si>
  <si>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</si>
  <si>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</si>
  <si>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</si>
  <si>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</si>
  <si>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</si>
  <si>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</si>
  <si>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</si>
  <si>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</si>
  <si>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</si>
  <si>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</si>
  <si>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</si>
  <si>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</si>
  <si>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</si>
  <si>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</si>
  <si>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</si>
  <si>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</si>
  <si>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</si>
  <si>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</si>
  <si>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</si>
  <si>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</si>
  <si>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</si>
  <si>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</si>
  <si>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</si>
  <si>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</si>
  <si>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</si>
  <si>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</si>
  <si>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</si>
  <si>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</si>
  <si>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</si>
  <si>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</si>
  <si>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</si>
  <si>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</si>
  <si>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</si>
  <si>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</si>
  <si>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</si>
  <si>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</si>
  <si>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</si>
  <si>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</si>
  <si>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</si>
  <si>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</si>
  <si>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</si>
  <si>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</si>
  <si>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</si>
  <si>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</si>
  <si>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</si>
  <si>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</si>
  <si>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</si>
  <si>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</si>
  <si>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</si>
  <si>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</si>
  <si>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</si>
  <si>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</si>
  <si>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</si>
  <si>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</si>
  <si>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</si>
  <si>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</si>
  <si>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</si>
  <si>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</si>
  <si>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</si>
  <si>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</si>
  <si>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</si>
  <si>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</si>
  <si>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</si>
  <si>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</si>
  <si>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</si>
  <si>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</si>
  <si>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</si>
  <si>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</si>
  <si>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</si>
  <si>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</si>
  <si>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</si>
  <si>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</si>
  <si>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</si>
  <si>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</si>
  <si>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</si>
  <si>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</si>
  <si>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</si>
  <si>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</si>
  <si>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</si>
  <si>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</si>
  <si>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</si>
  <si>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</si>
  <si>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</si>
  <si>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</si>
  <si>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</si>
  <si>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</si>
  <si>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</si>
  <si>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</si>
  <si>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</si>
  <si>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</si>
  <si>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</si>
  <si>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</si>
  <si>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</si>
  <si>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</si>
  <si>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</si>
  <si>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</si>
  <si>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</si>
  <si>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</si>
  <si>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</si>
  <si>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</si>
  <si>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</si>
  <si>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</si>
  <si>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</si>
  <si>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</si>
  <si>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</si>
  <si>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</si>
  <si>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</si>
  <si>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</si>
  <si>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</si>
  <si>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</si>
  <si>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</si>
  <si>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</si>
  <si>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</si>
  <si>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</si>
  <si>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</si>
  <si>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</si>
  <si>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</si>
  <si>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</si>
  <si>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</si>
  <si>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</si>
  <si>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</si>
  <si>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</si>
  <si>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</si>
  <si>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</si>
  <si>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</si>
  <si>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</si>
  <si>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</si>
  <si>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</si>
  <si>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</si>
  <si>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</si>
  <si>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</si>
  <si>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</si>
  <si>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</si>
  <si>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</si>
  <si>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</si>
  <si>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</si>
  <si>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</si>
  <si>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</si>
  <si>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</si>
  <si>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</si>
  <si>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</si>
  <si>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</si>
  <si>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</si>
  <si>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</si>
  <si>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</si>
  <si>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</si>
  <si>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</si>
  <si>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</si>
  <si>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</si>
  <si>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</si>
  <si>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</si>
  <si>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</si>
  <si>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</si>
  <si>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</si>
  <si>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</si>
  <si>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</si>
  <si>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</si>
  <si>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</si>
  <si>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</si>
  <si>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</si>
  <si>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</si>
  <si>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</si>
  <si>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</si>
  <si>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</si>
  <si>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</si>
  <si>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</si>
  <si>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</si>
  <si>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</si>
  <si>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</si>
  <si>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</si>
  <si>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</si>
  <si>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</si>
  <si>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</si>
  <si>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</si>
  <si>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</si>
  <si>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</si>
  <si>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</si>
  <si>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</si>
  <si>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</si>
  <si>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</si>
  <si>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</si>
  <si>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</si>
  <si>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</si>
  <si>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</si>
  <si>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</si>
  <si>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</si>
  <si>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</si>
  <si>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</si>
  <si>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</si>
  <si>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</si>
  <si>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</si>
  <si>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</si>
  <si>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</si>
  <si>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</si>
  <si>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</si>
  <si>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</si>
  <si>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</si>
  <si>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</si>
  <si>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</si>
  <si>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</si>
  <si>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</si>
  <si>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</si>
  <si>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</si>
  <si>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</si>
  <si>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</si>
  <si>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</si>
  <si>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</si>
  <si>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</si>
  <si>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</si>
  <si>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</si>
  <si>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</si>
  <si>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</si>
  <si>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</si>
  <si>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</si>
  <si>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</si>
  <si>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</si>
  <si>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</si>
  <si>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</si>
  <si>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</si>
  <si>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</si>
  <si>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</si>
  <si>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</si>
  <si>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</si>
  <si>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</si>
  <si>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</si>
  <si>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</si>
  <si>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</si>
  <si>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</si>
  <si>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</si>
  <si>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</si>
  <si>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</si>
  <si>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</si>
  <si>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</si>
  <si>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</si>
  <si>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</si>
  <si>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</si>
  <si>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</si>
  <si>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</si>
  <si>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</si>
  <si>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</si>
  <si>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</si>
  <si>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</si>
  <si>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</si>
  <si>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</si>
  <si>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</si>
  <si>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</si>
  <si>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</si>
  <si>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</si>
  <si>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</si>
  <si>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</si>
  <si>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</si>
  <si>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</si>
  <si>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</si>
  <si>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</si>
  <si>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</si>
  <si>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</si>
  <si>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</si>
  <si>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</si>
  <si>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</si>
  <si>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</si>
  <si>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</si>
  <si>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</si>
  <si>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</si>
  <si>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</si>
  <si>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</si>
  <si>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</si>
  <si>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</si>
  <si>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</si>
  <si>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</si>
  <si>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</si>
  <si>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</si>
  <si>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</si>
  <si>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</si>
  <si>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</si>
  <si>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</si>
  <si>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</si>
  <si>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</si>
  <si>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</si>
  <si>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</si>
  <si>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</si>
  <si>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</si>
  <si>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</si>
  <si>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</si>
  <si>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</si>
  <si>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</si>
  <si>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</si>
  <si>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</si>
  <si>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</si>
  <si>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</si>
  <si>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</si>
  <si>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</si>
  <si>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</si>
  <si>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</si>
  <si>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</si>
  <si>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</si>
  <si>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</si>
  <si>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</si>
  <si>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</si>
  <si>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</si>
  <si>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</si>
  <si>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</si>
  <si>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</si>
  <si>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</si>
  <si>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</si>
  <si>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</si>
  <si>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</si>
  <si>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</si>
  <si>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</si>
  <si>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</si>
  <si>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</si>
  <si>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</si>
  <si>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</si>
  <si>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</si>
  <si>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</si>
  <si>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</si>
  <si>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</si>
  <si>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</si>
  <si>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</si>
  <si>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</si>
  <si>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</si>
  <si>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</si>
  <si>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</si>
  <si>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</si>
  <si>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</si>
  <si>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</si>
  <si>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</si>
  <si>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</si>
  <si>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</si>
  <si>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</si>
  <si>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</si>
  <si>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</si>
  <si>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</si>
  <si>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</si>
  <si>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</si>
  <si>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</si>
  <si>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</si>
  <si>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</si>
  <si>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</si>
  <si>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</si>
  <si>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</si>
  <si>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</si>
  <si>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</si>
  <si>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</si>
  <si>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</si>
  <si>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</si>
  <si>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</si>
  <si>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</si>
  <si>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</si>
  <si>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</si>
  <si>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</si>
  <si>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</si>
  <si>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</si>
  <si>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</si>
  <si>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</si>
  <si>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</si>
  <si>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</si>
  <si>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</si>
  <si>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</si>
  <si>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</si>
  <si>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</si>
  <si>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</si>
  <si>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</si>
  <si>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</si>
  <si>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</si>
  <si>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</si>
  <si>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</si>
  <si>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</si>
  <si>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</si>
  <si>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</si>
  <si>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</si>
  <si>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</si>
  <si>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</si>
  <si>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</si>
  <si>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</si>
  <si>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</si>
  <si>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</si>
  <si>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</si>
  <si>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</si>
  <si>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</si>
  <si>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</si>
  <si>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</si>
  <si>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</si>
  <si>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</si>
  <si>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</si>
  <si>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</si>
  <si>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</si>
  <si>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</si>
  <si>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</si>
  <si>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</si>
  <si>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</si>
  <si>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</si>
  <si>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</si>
  <si>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</si>
  <si>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</si>
  <si>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</si>
  <si>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</si>
  <si>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</si>
  <si>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</si>
  <si>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</si>
  <si>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</si>
  <si>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</si>
  <si>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</si>
  <si>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</si>
  <si>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</si>
  <si>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</si>
  <si>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</si>
  <si>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</si>
  <si>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</si>
  <si>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</si>
  <si>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</si>
  <si>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</si>
  <si>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</si>
  <si>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</si>
  <si>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</si>
  <si>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</si>
  <si>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</si>
  <si>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</si>
  <si>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</si>
  <si>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</si>
  <si>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</si>
  <si>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</si>
  <si>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</si>
  <si>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</si>
  <si>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</si>
  <si>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</si>
  <si>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</si>
  <si>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</si>
  <si>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</si>
  <si>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</si>
  <si>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</si>
  <si>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</si>
  <si>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</si>
  <si>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</si>
  <si>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</si>
  <si>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</si>
  <si>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</si>
  <si>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</si>
  <si>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</si>
  <si>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</si>
  <si>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</si>
  <si>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</si>
  <si>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</si>
  <si>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</si>
  <si>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</si>
  <si>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</si>
  <si>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</si>
  <si>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</si>
  <si>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</si>
  <si>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</si>
  <si>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</si>
  <si>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</si>
  <si>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</si>
  <si>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</si>
  <si>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</si>
  <si>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</si>
  <si>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</si>
  <si>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</si>
  <si>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</si>
  <si>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</si>
  <si>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</si>
  <si>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</si>
  <si>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</si>
  <si>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</si>
  <si>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</si>
  <si>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</si>
  <si>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</si>
  <si>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</si>
  <si>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</si>
  <si>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</si>
  <si>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</si>
  <si>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</si>
  <si>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</si>
  <si>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</si>
  <si>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</si>
  <si>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</si>
  <si>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</si>
  <si>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</si>
  <si>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</si>
  <si>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</si>
  <si>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</si>
  <si>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</si>
  <si>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</si>
  <si>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</si>
  <si>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</si>
  <si>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</si>
  <si>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</si>
  <si>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</si>
  <si>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</si>
  <si>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</si>
  <si>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</si>
  <si>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</si>
  <si>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</si>
  <si>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</si>
  <si>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</si>
  <si>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</si>
  <si>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</si>
  <si>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</si>
  <si>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</si>
  <si>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</si>
  <si>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</si>
  <si>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</si>
  <si>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</si>
  <si>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</si>
  <si>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</si>
  <si>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</si>
  <si>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</si>
  <si>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</si>
  <si>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</si>
  <si>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</si>
  <si>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</si>
  <si>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</si>
  <si>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</si>
  <si>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</si>
  <si>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</si>
  <si>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</si>
  <si>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</si>
  <si>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</si>
  <si>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</si>
  <si>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</si>
  <si>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</si>
  <si>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</si>
  <si>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</si>
  <si>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</si>
  <si>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</si>
  <si>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</si>
  <si>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</si>
  <si>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</si>
  <si>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</si>
  <si>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</si>
  <si>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</si>
  <si>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</si>
  <si>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</si>
  <si>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</si>
  <si>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</si>
  <si>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</si>
  <si>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</si>
  <si>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</si>
  <si>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</si>
  <si>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</si>
  <si>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</si>
  <si>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</si>
  <si>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</si>
  <si>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</si>
  <si>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</si>
  <si>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</si>
  <si>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</si>
  <si>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</si>
  <si>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</si>
  <si>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</si>
  <si>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</si>
  <si>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</si>
  <si>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</si>
  <si>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</si>
  <si>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</si>
  <si>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</si>
  <si>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</si>
  <si>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</si>
  <si>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</si>
  <si>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</si>
  <si>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</si>
  <si>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</si>
  <si>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</si>
  <si>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</si>
  <si>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</si>
  <si>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</si>
  <si>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</si>
  <si>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</si>
  <si>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</si>
  <si>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</si>
  <si>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</si>
  <si>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</si>
  <si>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</si>
  <si>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</si>
  <si>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</si>
  <si>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</si>
  <si>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</si>
  <si>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</si>
  <si>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</si>
  <si>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</si>
  <si>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</si>
  <si>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</si>
  <si>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</si>
  <si>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</si>
  <si>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</si>
  <si>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</si>
  <si>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</si>
  <si>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</si>
  <si>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</si>
  <si>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</si>
  <si>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</si>
  <si>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</si>
  <si>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</si>
  <si>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</si>
  <si>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</si>
  <si>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</si>
  <si>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</si>
  <si>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</si>
  <si>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</si>
  <si>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</si>
  <si>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</si>
  <si>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</si>
  <si>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</si>
  <si>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</si>
  <si>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</si>
  <si>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</si>
  <si>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</si>
  <si>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</si>
  <si>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</si>
  <si>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</si>
  <si>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</si>
  <si>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</si>
  <si>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</si>
  <si>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</si>
  <si>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</si>
  <si>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</si>
  <si>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</si>
  <si>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</si>
  <si>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</si>
  <si>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</si>
  <si>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</si>
  <si>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</si>
  <si>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</si>
  <si>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</si>
  <si>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</si>
  <si>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</si>
  <si>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</si>
  <si>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</si>
  <si>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</si>
  <si>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</si>
  <si>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</si>
  <si>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</si>
  <si>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</si>
  <si>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</si>
  <si>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</si>
  <si>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</si>
  <si>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</si>
  <si>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</si>
  <si>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</si>
  <si>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</si>
  <si>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</si>
  <si>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</si>
  <si>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</si>
  <si>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</si>
  <si>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</si>
  <si>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</si>
  <si>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</si>
  <si>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</si>
  <si>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</si>
  <si>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</si>
  <si>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</si>
  <si>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</si>
  <si>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</si>
  <si>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</si>
  <si>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</si>
  <si>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</si>
  <si>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</si>
  <si>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</si>
  <si>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</si>
  <si>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</si>
  <si>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</si>
  <si>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</si>
  <si>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</si>
  <si>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</si>
  <si>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</si>
  <si>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</si>
  <si>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</si>
  <si>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</si>
  <si>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</si>
  <si>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</si>
  <si>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</si>
  <si>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</si>
  <si>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</si>
  <si>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</si>
  <si>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</si>
  <si>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</si>
  <si>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</si>
  <si>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</si>
  <si>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</si>
  <si>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</si>
  <si>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</si>
  <si>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</si>
  <si>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</si>
  <si>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</si>
  <si>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</si>
  <si>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</si>
  <si>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</si>
  <si>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</si>
  <si>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</si>
  <si>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</si>
  <si>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</si>
  <si>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</si>
  <si>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</si>
  <si>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</si>
  <si>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</si>
  <si>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</si>
  <si>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</si>
  <si>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</si>
  <si>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</si>
  <si>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</si>
  <si>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</si>
  <si>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</si>
  <si>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</si>
  <si>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</si>
  <si>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</si>
  <si>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</si>
  <si>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</si>
  <si>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</si>
  <si>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</si>
  <si>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</si>
  <si>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</si>
  <si>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</si>
  <si>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</si>
  <si>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</si>
  <si>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</si>
  <si>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</si>
  <si>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</si>
  <si>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</si>
  <si>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</si>
  <si>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</si>
  <si>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</si>
  <si>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</si>
  <si>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</si>
  <si>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</si>
  <si>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</si>
  <si>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</si>
  <si>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</si>
  <si>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</si>
  <si>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</si>
  <si>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</si>
  <si>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</si>
  <si>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</si>
  <si>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</si>
  <si>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</si>
  <si>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</si>
  <si>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</si>
  <si>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</si>
  <si>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</si>
  <si>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</si>
  <si>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</si>
  <si>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</si>
  <si>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</si>
  <si>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</si>
  <si>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</si>
  <si>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</si>
  <si>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</si>
  <si>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</si>
  <si>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</si>
  <si>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</si>
  <si>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</si>
  <si>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</si>
  <si>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</si>
  <si>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</si>
  <si>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</si>
  <si>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</si>
  <si>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</si>
  <si>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</si>
  <si>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</si>
  <si>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</si>
  <si>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</si>
  <si>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</si>
  <si>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</si>
  <si>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</si>
  <si>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</si>
  <si>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</si>
  <si>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</si>
  <si>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</si>
  <si>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</si>
  <si>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</si>
  <si>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</si>
  <si>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</si>
  <si>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</si>
  <si>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</si>
  <si>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</si>
  <si>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</si>
  <si>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</si>
  <si>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</si>
  <si>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</si>
  <si>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</si>
  <si>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</si>
  <si>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</si>
  <si>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</si>
  <si>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</si>
  <si>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</si>
  <si>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</si>
  <si>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</si>
  <si>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</si>
  <si>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</si>
  <si>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</si>
  <si>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</si>
  <si>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</si>
  <si>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</si>
  <si>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</si>
  <si>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</si>
  <si>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</si>
  <si>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</si>
  <si>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</si>
  <si>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</si>
  <si>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</si>
  <si>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</si>
  <si>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</si>
  <si>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</si>
  <si>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</si>
  <si>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</si>
  <si>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</si>
  <si>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</si>
  <si>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</si>
  <si>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</si>
  <si>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</si>
  <si>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</si>
  <si>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</si>
  <si>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</si>
  <si>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</si>
  <si>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</si>
  <si>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</si>
  <si>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</si>
  <si>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</si>
  <si>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</si>
  <si>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</si>
  <si>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</si>
  <si>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</si>
  <si>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</si>
  <si>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</si>
  <si>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</si>
  <si>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</si>
  <si>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</si>
  <si>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</si>
  <si>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</si>
  <si>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</si>
  <si>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</si>
  <si>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</si>
  <si>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</si>
  <si>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</si>
  <si>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</si>
  <si>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</si>
  <si>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</si>
  <si>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</si>
  <si>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</si>
  <si>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</si>
  <si>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</si>
  <si>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</si>
  <si>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</si>
  <si>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</si>
  <si>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</si>
  <si>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</si>
  <si>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</si>
  <si>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</si>
  <si>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</si>
  <si>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</si>
  <si>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</si>
  <si>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</si>
  <si>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</si>
  <si>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</si>
  <si>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</si>
  <si>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</si>
  <si>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</si>
  <si>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</si>
  <si>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</si>
  <si>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</si>
  <si>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</si>
  <si>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</si>
  <si>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</si>
  <si>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</si>
  <si>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</si>
  <si>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</si>
  <si>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</si>
  <si>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</si>
  <si>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</si>
  <si>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</si>
  <si>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</si>
  <si>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</si>
  <si>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</si>
  <si>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</si>
  <si>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</si>
  <si>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</si>
  <si>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</si>
  <si>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</si>
  <si>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</si>
  <si>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</si>
  <si>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</si>
  <si>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</si>
  <si>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</si>
  <si>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</si>
  <si>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</si>
  <si>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</si>
  <si>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</si>
  <si>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</si>
  <si>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</si>
  <si>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</si>
  <si>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</si>
  <si>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</si>
  <si>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</si>
  <si>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</si>
  <si>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</si>
  <si>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</si>
  <si>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</si>
  <si>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</si>
  <si>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</si>
  <si>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</si>
  <si>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</si>
  <si>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</si>
  <si>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</si>
  <si>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</si>
  <si>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</si>
  <si>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</si>
  <si>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</si>
  <si>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</si>
  <si>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</si>
  <si>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</si>
  <si>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</si>
  <si>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</si>
  <si>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</si>
  <si>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</si>
  <si>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</si>
  <si>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</si>
  <si>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</si>
  <si>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</si>
  <si>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</si>
  <si>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</si>
  <si>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</si>
  <si>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</si>
  <si>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</si>
  <si>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</si>
  <si>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</si>
  <si>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</si>
  <si>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</si>
  <si>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</si>
  <si>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</si>
  <si>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</si>
  <si>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</si>
  <si>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</si>
  <si>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</si>
  <si>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</si>
  <si>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</si>
  <si>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</si>
  <si>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</si>
  <si>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</si>
  <si>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</si>
  <si>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</si>
  <si>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</si>
  <si>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</si>
  <si>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</si>
  <si>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</si>
  <si>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</si>
  <si>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</si>
  <si>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</si>
  <si>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</si>
  <si>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</si>
  <si>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</si>
  <si>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</si>
  <si>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</si>
  <si>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</si>
  <si>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</si>
  <si>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</si>
  <si>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</si>
  <si>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</si>
  <si>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</si>
  <si>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</si>
  <si>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</si>
  <si>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</si>
  <si>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</si>
  <si>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</si>
  <si>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</si>
  <si>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</si>
  <si>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</si>
  <si>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</si>
  <si>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</si>
  <si>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</si>
  <si>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</si>
  <si>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</si>
  <si>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</si>
  <si>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</si>
  <si>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</si>
  <si>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</si>
  <si>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</si>
  <si>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</si>
  <si>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</si>
  <si>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</si>
  <si>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</si>
  <si>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</si>
  <si>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</si>
  <si>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</si>
  <si>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</si>
  <si>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</si>
  <si>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</si>
  <si>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</si>
  <si>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</si>
  <si>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</si>
  <si>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</si>
  <si>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</si>
  <si>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</si>
  <si>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</si>
  <si>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</si>
  <si>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</si>
  <si>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</si>
  <si>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</si>
  <si>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</si>
  <si>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</si>
  <si>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</si>
  <si>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</si>
  <si>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</si>
  <si>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</si>
  <si>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</si>
  <si>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</si>
  <si>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</si>
  <si>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</si>
  <si>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</si>
  <si>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</si>
  <si>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</si>
  <si>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</si>
  <si>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</si>
  <si>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</si>
  <si>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</si>
  <si>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</si>
  <si>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</si>
  <si>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</si>
  <si>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</si>
  <si>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</si>
  <si>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</si>
  <si>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</si>
  <si>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</si>
  <si>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</si>
  <si>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</si>
  <si>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</si>
  <si>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</si>
  <si>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</si>
  <si>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</si>
  <si>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</si>
  <si>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</si>
  <si>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</si>
  <si>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</si>
  <si>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</si>
  <si>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</si>
  <si>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</si>
  <si>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</si>
  <si>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</si>
  <si>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</si>
  <si>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</si>
  <si>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</si>
  <si>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</si>
  <si>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</si>
  <si>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</si>
  <si>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</si>
  <si>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</si>
  <si>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</si>
  <si>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</si>
  <si>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</si>
  <si>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</si>
  <si>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</si>
  <si>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</si>
  <si>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</si>
  <si>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</si>
  <si>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</si>
  <si>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</si>
  <si>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</si>
  <si>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</si>
  <si>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</si>
  <si>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</si>
  <si>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</si>
  <si>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</si>
  <si>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</si>
  <si>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</si>
  <si>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</si>
  <si>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</si>
  <si>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</si>
  <si>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</si>
  <si>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</si>
  <si>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</si>
  <si>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</si>
  <si>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</si>
  <si>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</si>
  <si>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</si>
  <si>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</si>
  <si>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</si>
  <si>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</si>
  <si>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</si>
  <si>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</si>
  <si>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</si>
  <si>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</si>
  <si>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</si>
  <si>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</si>
  <si>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</si>
  <si>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</si>
  <si>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</si>
  <si>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</si>
  <si>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</si>
  <si>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</si>
  <si>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</si>
  <si>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</si>
  <si>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</si>
  <si>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</si>
  <si>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</si>
  <si>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</si>
  <si>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</si>
  <si>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</si>
  <si>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</si>
  <si>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</si>
  <si>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</si>
  <si>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</si>
  <si>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</si>
  <si>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</si>
  <si>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</si>
  <si>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</si>
  <si>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</si>
  <si>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</si>
  <si>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</si>
  <si>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</si>
  <si>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</si>
  <si>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</si>
  <si>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</si>
  <si>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</si>
  <si>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</si>
  <si>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</si>
  <si>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</si>
  <si>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</si>
  <si>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</si>
  <si>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</si>
  <si>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</si>
  <si>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</si>
  <si>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</si>
  <si>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</si>
  <si>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</si>
  <si>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</si>
  <si>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</si>
  <si>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</si>
  <si>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</si>
  <si>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</si>
  <si>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</si>
  <si>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</si>
  <si>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</si>
  <si>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</si>
  <si>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</si>
  <si>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</si>
  <si>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</si>
  <si>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</si>
  <si>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</si>
  <si>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</si>
  <si>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</si>
  <si>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</si>
  <si>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</si>
  <si>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</si>
  <si>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</si>
  <si>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</si>
  <si>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</si>
  <si>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</si>
  <si>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</si>
  <si>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</si>
  <si>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</si>
  <si>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</si>
  <si>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</si>
  <si>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</si>
  <si>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</si>
  <si>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</si>
  <si>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</si>
  <si>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</si>
  <si>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</si>
  <si>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</si>
  <si>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</si>
  <si>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</si>
  <si>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</si>
  <si>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</si>
  <si>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</si>
  <si>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</si>
  <si>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</si>
  <si>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</si>
  <si>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</si>
  <si>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</si>
  <si>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</si>
  <si>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</si>
  <si>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</si>
  <si>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</si>
  <si>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</si>
  <si>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</si>
  <si>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</si>
  <si>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</si>
  <si>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</si>
  <si>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</si>
  <si>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</si>
  <si>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</si>
  <si>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</si>
  <si>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</si>
  <si>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</si>
  <si>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</si>
  <si>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</si>
  <si>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</si>
  <si>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</si>
  <si>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</si>
  <si>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</si>
  <si>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</si>
  <si>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</si>
  <si>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</si>
  <si>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</si>
  <si>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</si>
  <si>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</si>
  <si>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</si>
  <si>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</si>
  <si>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</si>
  <si>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</si>
  <si>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</si>
  <si>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</si>
  <si>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</si>
  <si>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</si>
  <si>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</si>
  <si>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</si>
  <si>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</si>
  <si>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</si>
  <si>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</si>
  <si>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</si>
  <si>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</si>
  <si>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</si>
  <si>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</si>
  <si>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</si>
  <si>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</si>
  <si>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</si>
  <si>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</si>
  <si>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</si>
  <si>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</si>
  <si>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</si>
  <si>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</si>
  <si>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</si>
  <si>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</si>
  <si>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</si>
  <si>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</si>
  <si>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</si>
  <si>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</si>
  <si>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</si>
  <si>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</si>
  <si>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</si>
  <si>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</si>
  <si>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</si>
  <si>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</si>
  <si>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</si>
  <si>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</si>
  <si>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</si>
  <si>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</si>
  <si>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</si>
  <si>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</si>
  <si>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</si>
  <si>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</si>
  <si>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</si>
  <si>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</si>
  <si>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</si>
  <si>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</si>
  <si>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</si>
  <si>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</si>
  <si>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</si>
  <si>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</si>
  <si>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</si>
  <si>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</si>
  <si>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</si>
  <si>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</si>
  <si>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</si>
  <si>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</si>
  <si>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</si>
  <si>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</si>
  <si>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</si>
  <si>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</si>
  <si>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</si>
  <si>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</si>
  <si>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</si>
  <si>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</si>
  <si>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</si>
  <si>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</si>
  <si>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</si>
  <si>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</si>
  <si>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</si>
  <si>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</si>
  <si>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</si>
  <si>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</si>
  <si>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</si>
  <si>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</si>
  <si>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</si>
  <si>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</si>
  <si>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</si>
  <si>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</si>
  <si>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</si>
  <si>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</si>
  <si>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</si>
  <si>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</si>
  <si>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</si>
  <si>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</si>
  <si>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</si>
  <si>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</si>
  <si>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</si>
  <si>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</si>
  <si>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</si>
  <si>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</si>
  <si>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</si>
  <si>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</si>
  <si>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</si>
  <si>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</si>
  <si>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</si>
  <si>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</si>
  <si>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</si>
  <si>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</si>
  <si>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</si>
  <si>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</si>
  <si>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</si>
  <si>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</si>
  <si>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</si>
  <si>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</si>
  <si>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</si>
  <si>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</si>
  <si>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</si>
  <si>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</si>
  <si>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</si>
  <si>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</si>
  <si>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</si>
  <si>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</si>
  <si>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</si>
  <si>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</si>
  <si>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</si>
  <si>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</si>
  <si>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</si>
  <si>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</si>
  <si>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</si>
  <si>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</si>
  <si>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</si>
  <si>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</si>
  <si>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</si>
  <si>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</si>
  <si>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</si>
  <si>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</si>
  <si>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</si>
  <si>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</si>
  <si>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</si>
  <si>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</si>
  <si>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</si>
  <si>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</si>
  <si>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</si>
  <si>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</si>
  <si>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</si>
  <si>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</si>
  <si>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</si>
  <si>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</si>
  <si>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</si>
  <si>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</si>
  <si>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</si>
  <si>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</si>
  <si>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</si>
  <si>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</si>
  <si>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</si>
  <si>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</si>
  <si>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</si>
  <si>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</si>
  <si>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</si>
  <si>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</si>
  <si>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</si>
  <si>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</si>
  <si>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</si>
  <si>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</si>
  <si>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</si>
  <si>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</si>
  <si>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</si>
  <si>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</si>
  <si>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</si>
  <si>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</si>
  <si>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</si>
  <si>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</si>
  <si>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</si>
  <si>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</si>
  <si>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</si>
  <si>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</si>
  <si>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</si>
  <si>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</si>
  <si>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</si>
  <si>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</si>
  <si>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</si>
  <si>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</si>
  <si>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</si>
  <si>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</si>
  <si>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</si>
  <si>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</si>
  <si>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</si>
  <si>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</si>
  <si>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</si>
  <si>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</si>
  <si>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</si>
  <si>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</si>
  <si>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</si>
  <si>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</si>
  <si>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</si>
  <si>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</si>
  <si>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</si>
  <si>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</si>
  <si>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</si>
  <si>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</si>
  <si>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</si>
  <si>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</si>
  <si>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</si>
  <si>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</si>
  <si>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</si>
  <si>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</si>
  <si>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</si>
  <si>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</si>
  <si>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</si>
  <si>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</si>
  <si>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</si>
  <si>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</si>
  <si>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</si>
  <si>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</si>
  <si>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</si>
  <si>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</si>
  <si>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</si>
  <si>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</si>
  <si>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</si>
  <si>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</si>
  <si>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</si>
  <si>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</si>
  <si>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</si>
  <si>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</si>
  <si>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</si>
  <si>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</si>
  <si>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</si>
  <si>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</si>
  <si>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</si>
  <si>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</si>
  <si>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</si>
  <si>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</si>
  <si>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</si>
  <si>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</si>
  <si>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</si>
  <si>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</si>
  <si>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</si>
  <si>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</si>
  <si>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</si>
  <si>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</si>
  <si>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</si>
  <si>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</si>
  <si>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</si>
  <si>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</si>
  <si>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</si>
  <si>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</si>
  <si>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</si>
  <si>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</si>
  <si>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</si>
  <si>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</si>
  <si>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</si>
  <si>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</si>
  <si>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</si>
  <si>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</si>
  <si>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</si>
  <si>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</si>
  <si>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</si>
  <si>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</si>
  <si>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</si>
  <si>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</si>
  <si>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</si>
  <si>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</si>
  <si>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</si>
  <si>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</si>
  <si>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</si>
  <si>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</si>
  <si>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</si>
  <si>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</si>
  <si>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</si>
  <si>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</si>
  <si>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</si>
  <si>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</si>
  <si>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</si>
  <si>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</si>
  <si>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</si>
  <si>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</si>
  <si>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</si>
  <si>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</si>
  <si>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</si>
  <si>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</si>
  <si>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</si>
  <si>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</si>
  <si>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</si>
  <si>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</si>
  <si>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</si>
  <si>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</si>
  <si>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</si>
  <si>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</si>
  <si>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</si>
  <si>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</si>
  <si>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</si>
  <si>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</si>
  <si>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</si>
  <si>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</si>
  <si>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</si>
  <si>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</si>
  <si>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</si>
  <si>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</si>
  <si>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</si>
  <si>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</si>
  <si>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</si>
  <si>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</si>
  <si>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</si>
  <si>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</si>
  <si>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</si>
  <si>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</si>
  <si>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</si>
  <si>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</si>
  <si>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</si>
  <si>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</si>
  <si>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</si>
  <si>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</si>
  <si>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</si>
  <si>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</si>
  <si>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</si>
  <si>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</si>
  <si>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</si>
  <si>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</si>
  <si>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</si>
  <si>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</si>
  <si>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</si>
  <si>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</si>
  <si>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</si>
  <si>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</si>
  <si>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</si>
  <si>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</si>
  <si>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</si>
  <si>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</si>
  <si>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</si>
  <si>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</si>
  <si>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</si>
  <si>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</si>
  <si>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</si>
  <si>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</si>
  <si>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</si>
  <si>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</si>
  <si>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</si>
  <si>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</si>
  <si>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</si>
  <si>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</si>
  <si>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</si>
  <si>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</si>
  <si>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</si>
  <si>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</si>
  <si>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</si>
  <si>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</si>
  <si>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</si>
  <si>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</si>
  <si>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</si>
  <si>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</si>
  <si>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</si>
  <si>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</si>
  <si>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</si>
  <si>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</si>
  <si>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</si>
  <si>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</si>
  <si>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</si>
  <si>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</si>
  <si>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</si>
  <si>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</si>
  <si>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</si>
  <si>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</si>
  <si>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</si>
  <si>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</si>
  <si>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</si>
  <si>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</si>
  <si>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</si>
  <si>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</si>
  <si>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</si>
  <si>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</si>
  <si>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</si>
  <si>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</si>
  <si>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</si>
  <si>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</si>
  <si>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</si>
  <si>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</si>
  <si>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</si>
  <si>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</si>
  <si>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</si>
  <si>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</si>
  <si>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</si>
  <si>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</si>
  <si>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</si>
  <si>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</si>
  <si>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</si>
  <si>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</si>
  <si>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</si>
  <si>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</si>
  <si>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</si>
  <si>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</si>
  <si>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</si>
  <si>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</si>
  <si>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</si>
  <si>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</si>
  <si>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</si>
  <si>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</si>
  <si>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</si>
  <si>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</si>
  <si>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</si>
  <si>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</si>
  <si>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</si>
  <si>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</si>
  <si>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</si>
  <si>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</si>
  <si>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</si>
  <si>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</si>
  <si>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</si>
  <si>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</si>
  <si>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</si>
  <si>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</si>
  <si>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</si>
  <si>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</si>
  <si>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</si>
  <si>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</si>
  <si>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</si>
  <si>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</si>
  <si>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</si>
  <si>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</si>
  <si>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</si>
  <si>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</si>
  <si>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</si>
  <si>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</si>
  <si>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</si>
  <si>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</si>
  <si>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</si>
  <si>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</si>
  <si>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</si>
  <si>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</si>
  <si>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</si>
  <si>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</si>
  <si>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</si>
  <si>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</si>
  <si>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</si>
  <si>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</si>
  <si>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</si>
  <si>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</si>
  <si>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</si>
  <si>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</si>
  <si>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</si>
  <si>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</si>
  <si>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</si>
  <si>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</si>
  <si>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</si>
  <si>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</si>
  <si>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</si>
  <si>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</si>
  <si>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</si>
  <si>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</si>
  <si>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</si>
  <si>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</si>
  <si>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</si>
  <si>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</si>
  <si>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</si>
  <si>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</si>
  <si>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</si>
  <si>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</si>
  <si>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</si>
  <si>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</si>
  <si>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</si>
  <si>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</si>
  <si>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</si>
  <si>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</si>
  <si>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</si>
  <si>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</si>
  <si>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</si>
  <si>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</si>
  <si>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</si>
  <si>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</si>
  <si>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</si>
  <si>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</si>
  <si>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</si>
  <si>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</si>
  <si>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</si>
  <si>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</si>
  <si>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</si>
  <si>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</si>
  <si>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</si>
  <si>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</si>
  <si>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</si>
  <si>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</si>
  <si>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</si>
  <si>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</si>
  <si>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</si>
  <si>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</si>
  <si>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</si>
  <si>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</si>
  <si>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</si>
  <si>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</si>
  <si>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</si>
  <si>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</si>
  <si>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</si>
  <si>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</si>
  <si>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</si>
  <si>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</si>
  <si>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</si>
  <si>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</si>
  <si>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</si>
  <si>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</si>
  <si>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</si>
  <si>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</si>
  <si>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</si>
  <si>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</si>
  <si>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</si>
  <si>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</si>
  <si>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</si>
  <si>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</si>
  <si>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</si>
  <si>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</si>
  <si>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</si>
  <si>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</si>
  <si>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</si>
  <si>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</si>
  <si>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</si>
  <si>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</si>
  <si>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</si>
  <si>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</si>
  <si>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</si>
  <si>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</si>
  <si>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</si>
  <si>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</si>
  <si>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</si>
  <si>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</si>
  <si>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</si>
  <si>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</si>
  <si>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</si>
  <si>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</si>
  <si>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</si>
  <si>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</si>
  <si>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</si>
  <si>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</si>
  <si>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</si>
  <si>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</si>
  <si>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</si>
  <si>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</si>
  <si>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</si>
  <si>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</si>
  <si>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</si>
  <si>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</si>
  <si>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</si>
  <si>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</si>
  <si>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</si>
  <si>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</si>
  <si>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</si>
  <si>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</si>
  <si>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</si>
  <si>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</si>
  <si>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</si>
  <si>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</si>
  <si>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</si>
  <si>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</si>
  <si>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</si>
  <si>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</si>
  <si>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</si>
  <si>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</si>
  <si>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</si>
  <si>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</si>
  <si>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</si>
  <si>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</si>
  <si>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</si>
  <si>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</si>
  <si>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</si>
  <si>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</si>
  <si>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</si>
  <si>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</si>
  <si>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</si>
  <si>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</si>
  <si>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</si>
  <si>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</si>
  <si>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</si>
  <si>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</si>
  <si>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</si>
  <si>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</si>
  <si>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</si>
  <si>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</si>
  <si>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</si>
  <si>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</si>
  <si>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</si>
  <si>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</si>
  <si>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</si>
  <si>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</si>
  <si>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</si>
  <si>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</si>
  <si>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</si>
  <si>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</si>
  <si>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</si>
  <si>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</si>
  <si>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</si>
  <si>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</si>
  <si>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</si>
  <si>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</si>
  <si>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</si>
  <si>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</si>
  <si>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</si>
  <si>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</si>
  <si>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</si>
  <si>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</si>
  <si>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</si>
  <si>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</si>
  <si>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</si>
  <si>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</si>
  <si>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</si>
  <si>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</si>
  <si>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</si>
  <si>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</si>
  <si>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</si>
  <si>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</si>
  <si>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</si>
  <si>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</si>
  <si>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</si>
  <si>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</si>
  <si>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</si>
  <si>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</si>
  <si>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</si>
  <si>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</si>
  <si>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</si>
  <si>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</si>
  <si>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</si>
  <si>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</si>
  <si>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</si>
  <si>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</si>
  <si>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</si>
  <si>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</si>
  <si>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</si>
  <si>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</si>
  <si>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</si>
  <si>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</si>
  <si>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</si>
  <si>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</si>
  <si>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</si>
  <si>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</si>
  <si>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</si>
  <si>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</si>
  <si>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</si>
  <si>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</si>
  <si>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</si>
  <si>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</si>
  <si>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</si>
  <si>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</si>
  <si>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</si>
  <si>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</si>
  <si>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</si>
  <si>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</si>
  <si>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</si>
  <si>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</si>
  <si>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</si>
  <si>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</si>
  <si>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</si>
  <si>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</si>
  <si>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</si>
  <si>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</si>
  <si>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</si>
  <si>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</si>
  <si>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</si>
  <si>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</si>
  <si>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</si>
  <si>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</si>
  <si>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</si>
  <si>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</si>
  <si>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</si>
  <si>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</si>
  <si>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</si>
  <si>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</si>
  <si>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</si>
  <si>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</si>
  <si>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</si>
  <si>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</si>
  <si>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</si>
  <si>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</si>
  <si>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</si>
  <si>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</si>
  <si>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</si>
  <si>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</si>
  <si>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</si>
  <si>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</si>
  <si>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</si>
  <si>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</si>
  <si>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</si>
  <si>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</si>
  <si>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</si>
  <si>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</si>
  <si>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</si>
  <si>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</si>
  <si>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</si>
  <si>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</si>
  <si>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</si>
  <si>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</si>
  <si>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</si>
  <si>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</si>
  <si>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</si>
  <si>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</si>
  <si>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</si>
  <si>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</si>
  <si>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</si>
  <si>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</si>
  <si>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</si>
  <si>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</si>
  <si>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</si>
  <si>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</si>
  <si>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</si>
  <si>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</si>
  <si>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</si>
  <si>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</si>
  <si>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</si>
  <si>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</si>
  <si>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</si>
  <si>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</si>
  <si>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</si>
  <si>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</si>
  <si>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</si>
  <si>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</si>
  <si>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</si>
  <si>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</si>
  <si>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</si>
  <si>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</si>
  <si>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</si>
  <si>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</si>
  <si>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</si>
  <si>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</si>
  <si>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</si>
  <si>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</si>
  <si>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</si>
  <si>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</si>
  <si>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</si>
  <si>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</si>
  <si>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</si>
  <si>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</si>
  <si>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</si>
  <si>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</si>
  <si>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</si>
  <si>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</si>
  <si>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</si>
  <si>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</si>
  <si>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</si>
  <si>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</si>
  <si>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</si>
  <si>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</si>
  <si>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</si>
  <si>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</si>
  <si>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</si>
  <si>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</si>
  <si>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</si>
  <si>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</si>
  <si>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</si>
  <si>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</si>
  <si>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</si>
  <si>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</si>
  <si>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</si>
  <si>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</si>
  <si>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</si>
  <si>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</si>
  <si>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</si>
  <si>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</si>
  <si>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</si>
  <si>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</si>
  <si>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</si>
  <si>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</si>
  <si>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</si>
  <si>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</si>
  <si>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</si>
  <si>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</si>
  <si>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</si>
  <si>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</si>
  <si>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</si>
  <si>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</si>
  <si>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</si>
  <si>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</si>
  <si>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</si>
  <si>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</si>
  <si>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</si>
  <si>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</si>
  <si>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</si>
  <si>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</si>
  <si>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</si>
  <si>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</si>
  <si>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</si>
  <si>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</si>
  <si>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</si>
  <si>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</si>
  <si>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</si>
  <si>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</si>
  <si>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</si>
  <si>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</si>
  <si>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</si>
  <si>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</si>
  <si>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</si>
  <si>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</si>
  <si>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</si>
  <si>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</si>
  <si>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</si>
  <si>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</si>
  <si>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</si>
  <si>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</si>
  <si>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</si>
  <si>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</si>
  <si>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</si>
  <si>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</si>
  <si>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</si>
  <si>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</si>
  <si>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</si>
  <si>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</si>
  <si>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</si>
  <si>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</si>
  <si>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</si>
  <si>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</si>
  <si>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</si>
  <si>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</si>
  <si>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</si>
  <si>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</si>
  <si>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</si>
  <si>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</si>
  <si>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</si>
  <si>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</si>
  <si>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</si>
  <si>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</si>
  <si>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</si>
  <si>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</si>
  <si>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</si>
  <si>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</si>
  <si>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</si>
  <si>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</si>
  <si>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</si>
  <si>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</si>
  <si>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</si>
  <si>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</si>
  <si>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</si>
  <si>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</si>
  <si>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</si>
  <si>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</si>
  <si>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</si>
  <si>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</si>
  <si>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</si>
  <si>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</si>
  <si>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</si>
  <si>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</si>
  <si>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</si>
  <si>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</si>
  <si>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</si>
  <si>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</si>
  <si>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</si>
  <si>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</si>
  <si>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</si>
  <si>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</si>
  <si>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</si>
  <si>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</si>
  <si>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</si>
  <si>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</si>
  <si>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</si>
  <si>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</si>
  <si>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</si>
  <si>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</si>
  <si>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</si>
  <si>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</si>
  <si>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</si>
  <si>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</si>
  <si>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</si>
  <si>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</si>
  <si>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</si>
  <si>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</si>
  <si>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</si>
  <si>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</si>
  <si>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</si>
  <si>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</si>
  <si>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</si>
  <si>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</si>
  <si>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</si>
  <si>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</si>
  <si>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</si>
  <si>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</si>
  <si>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</si>
  <si>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</si>
  <si>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</si>
  <si>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</si>
  <si>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</si>
  <si>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</si>
  <si>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</si>
  <si>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</si>
  <si>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</si>
  <si>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</si>
  <si>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</si>
  <si>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</si>
  <si>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</si>
  <si>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</si>
  <si>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</si>
  <si>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</si>
  <si>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</si>
  <si>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</si>
  <si>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</si>
  <si>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</si>
  <si>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</si>
  <si>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</si>
  <si>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</si>
  <si>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</si>
  <si>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</si>
  <si>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</si>
  <si>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</si>
  <si>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</si>
  <si>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</si>
  <si>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</si>
  <si>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</si>
  <si>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</si>
  <si>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</si>
  <si>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</si>
  <si>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</si>
  <si>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</si>
  <si>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</si>
  <si>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</si>
  <si>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</si>
  <si>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</si>
  <si>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</si>
  <si>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</si>
  <si>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</si>
  <si>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</si>
  <si>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</si>
  <si>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</si>
  <si>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</si>
  <si>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</si>
  <si>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</si>
  <si>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</si>
  <si>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</si>
  <si>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</si>
  <si>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</si>
  <si>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</si>
  <si>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</si>
  <si>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</si>
  <si>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</si>
  <si>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</si>
  <si>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</si>
  <si>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</si>
  <si>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</si>
  <si>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</si>
  <si>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</si>
  <si>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</si>
  <si>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</si>
  <si>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</si>
  <si>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</si>
  <si>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</si>
  <si>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</si>
  <si>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</si>
  <si>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</si>
  <si>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</si>
  <si>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</si>
  <si>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</si>
  <si>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</si>
  <si>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</si>
  <si>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</si>
  <si>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</si>
  <si>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</si>
  <si>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</si>
  <si>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</si>
  <si>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</si>
  <si>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</si>
  <si>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</si>
  <si>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</si>
  <si>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</si>
  <si>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</si>
  <si>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</si>
  <si>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</si>
  <si>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</si>
  <si>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</si>
  <si>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</si>
  <si>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</si>
  <si>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</si>
  <si>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</si>
  <si>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</si>
  <si>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</si>
  <si>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</si>
  <si>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</si>
  <si>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</si>
  <si>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</si>
  <si>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</si>
  <si>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</si>
  <si>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</si>
  <si>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</si>
  <si>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</si>
  <si>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</si>
  <si>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</si>
  <si>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</si>
  <si>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</si>
  <si>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</si>
  <si>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</si>
  <si>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</si>
  <si>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</si>
  <si>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</si>
  <si>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</si>
  <si>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</si>
  <si>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</si>
  <si>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</si>
  <si>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</si>
  <si>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</si>
  <si>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</si>
  <si>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</si>
  <si>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</si>
  <si>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</si>
  <si>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</si>
  <si>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</si>
  <si>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</si>
  <si>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</si>
  <si>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</si>
  <si>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</si>
  <si>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</si>
  <si>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</si>
  <si>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</si>
  <si>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</si>
  <si>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</si>
  <si>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</si>
  <si>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</si>
  <si>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</si>
  <si>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</si>
  <si>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</si>
  <si>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</si>
  <si>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</si>
  <si>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</si>
  <si>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</si>
  <si>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</si>
  <si>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</si>
  <si>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</si>
  <si>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</si>
  <si>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</si>
  <si>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</si>
  <si>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</si>
  <si>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</si>
  <si>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</si>
  <si>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</si>
  <si>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</si>
  <si>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</si>
  <si>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</si>
  <si>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</si>
  <si>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</si>
  <si>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</si>
  <si>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</si>
  <si>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</si>
  <si>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</si>
  <si>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</si>
  <si>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</si>
  <si>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</si>
  <si>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</si>
  <si>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</si>
  <si>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</si>
  <si>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</si>
  <si>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</si>
  <si>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</si>
  <si>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</si>
  <si>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</si>
  <si>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</si>
  <si>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</si>
  <si>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</si>
  <si>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</si>
  <si>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</si>
  <si>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</si>
  <si>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</si>
  <si>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</si>
  <si>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</si>
  <si>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</si>
  <si>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</si>
  <si>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</si>
  <si>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</si>
  <si>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</si>
  <si>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</si>
  <si>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</si>
  <si>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</si>
  <si>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</si>
  <si>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</si>
  <si>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</si>
  <si>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</si>
  <si>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</si>
  <si>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</si>
  <si>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</si>
  <si>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</si>
  <si>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</si>
  <si>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</si>
  <si>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</si>
  <si>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</si>
  <si>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</si>
  <si>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</si>
  <si>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</si>
  <si>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</si>
  <si>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</si>
  <si>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</si>
  <si>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</si>
  <si>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</si>
  <si>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</si>
  <si>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</si>
  <si>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</si>
  <si>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</si>
  <si>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</si>
  <si>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</si>
  <si>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</si>
  <si>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</si>
  <si>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</si>
  <si>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</si>
  <si>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</si>
  <si>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</si>
  <si>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</si>
  <si>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</si>
  <si>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</si>
  <si>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</si>
  <si>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</si>
  <si>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</si>
  <si>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</si>
  <si>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</si>
  <si>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</si>
  <si>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</si>
  <si>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</si>
  <si>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</si>
  <si>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</si>
  <si>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</si>
  <si>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</si>
  <si>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</si>
  <si>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</si>
  <si>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</si>
  <si>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</si>
  <si>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</si>
  <si>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</si>
  <si>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</si>
  <si>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</si>
  <si>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</si>
  <si>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</si>
  <si>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</si>
  <si>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</si>
  <si>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</si>
  <si>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</si>
  <si>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</si>
  <si>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</si>
  <si>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</si>
  <si>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</si>
  <si>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</si>
  <si>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</si>
  <si>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</si>
  <si>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</si>
  <si>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</si>
  <si>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</si>
  <si>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</si>
  <si>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</si>
  <si>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</si>
  <si>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</si>
  <si>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</si>
  <si>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</si>
  <si>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</si>
  <si>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</si>
  <si>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</si>
  <si>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</si>
  <si>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</si>
  <si>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</si>
  <si>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</si>
  <si>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</si>
  <si>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</si>
  <si>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</si>
  <si>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</si>
  <si>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</si>
  <si>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</si>
  <si>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</si>
  <si>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</si>
  <si>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</si>
  <si>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</si>
  <si>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</si>
  <si>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</si>
  <si>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</si>
  <si>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</si>
  <si>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</si>
  <si>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</si>
  <si>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</si>
  <si>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</si>
  <si>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</si>
  <si>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</si>
  <si>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</si>
  <si>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</si>
  <si>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</si>
  <si>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</si>
  <si>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</si>
  <si>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</si>
  <si>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</si>
  <si>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</si>
  <si>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</si>
  <si>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</si>
  <si>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</si>
  <si>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</si>
  <si>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</si>
  <si>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</si>
  <si>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</si>
  <si>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</si>
  <si>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</si>
  <si>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</si>
  <si>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</si>
  <si>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</si>
  <si>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</si>
  <si>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</si>
  <si>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</si>
  <si>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</si>
  <si>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</si>
  <si>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</si>
  <si>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</si>
  <si>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</si>
  <si>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</si>
  <si>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</si>
  <si>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</si>
  <si>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</si>
  <si>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</si>
  <si>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</si>
  <si>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</si>
  <si>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</si>
  <si>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</si>
  <si>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</si>
  <si>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</si>
  <si>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</si>
  <si>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</si>
  <si>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</si>
  <si>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</si>
  <si>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</si>
  <si>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</si>
  <si>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</si>
  <si>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</si>
  <si>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</si>
  <si>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</si>
  <si>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</si>
  <si>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</si>
  <si>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</si>
  <si>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</si>
  <si>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</si>
  <si>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</si>
  <si>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</si>
  <si>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</si>
  <si>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</si>
  <si>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</si>
  <si>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</si>
  <si>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</si>
  <si>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</si>
  <si>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</si>
  <si>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</si>
  <si>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</si>
  <si>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</si>
  <si>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</si>
  <si>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</si>
  <si>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</si>
  <si>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</si>
  <si>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</si>
  <si>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</si>
  <si>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</si>
  <si>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</si>
  <si>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</si>
  <si>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</si>
  <si>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</si>
  <si>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</si>
  <si>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</si>
  <si>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</si>
  <si>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</si>
  <si>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</si>
  <si>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</si>
  <si>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</si>
  <si>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</si>
  <si>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</si>
  <si>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</si>
  <si>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</si>
  <si>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</si>
  <si>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</si>
  <si>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</si>
  <si>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</si>
  <si>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</si>
  <si>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</si>
  <si>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</si>
  <si>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</si>
  <si>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</si>
  <si>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</si>
  <si>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</si>
  <si>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</si>
  <si>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</si>
  <si>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</si>
  <si>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</si>
  <si>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</si>
  <si>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</si>
  <si>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</si>
  <si>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</si>
  <si>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</si>
  <si>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</si>
  <si>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</si>
  <si>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</si>
  <si>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</si>
  <si>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</si>
  <si>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</si>
  <si>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</si>
  <si>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</si>
  <si>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</si>
  <si>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</si>
  <si>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</si>
  <si>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</si>
  <si>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</si>
  <si>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</si>
  <si>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</si>
  <si>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</si>
  <si>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</si>
  <si>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</si>
  <si>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</si>
  <si>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</si>
  <si>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</si>
  <si>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</si>
  <si>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</si>
  <si>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</si>
  <si>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</si>
  <si>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</si>
  <si>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</si>
  <si>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</si>
  <si>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</si>
  <si>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</si>
  <si>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</si>
  <si>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</si>
  <si>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</si>
  <si>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</si>
  <si>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</si>
  <si>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</si>
  <si>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</si>
  <si>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</si>
  <si>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</si>
  <si>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</si>
  <si>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</si>
  <si>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</si>
  <si>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</si>
  <si>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</si>
  <si>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</si>
  <si>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</si>
  <si>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</si>
  <si>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</si>
  <si>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</si>
  <si>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</si>
  <si>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</si>
  <si>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</si>
  <si>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</si>
  <si>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</si>
  <si>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</si>
  <si>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</si>
  <si>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</si>
  <si>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</si>
  <si>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</si>
  <si>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</si>
  <si>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</si>
  <si>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</si>
  <si>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</si>
  <si>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</si>
  <si>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</si>
  <si>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</si>
  <si>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</si>
  <si>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</si>
  <si>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</si>
  <si>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</si>
  <si>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</si>
  <si>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</si>
  <si>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</si>
  <si>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</si>
  <si>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</si>
  <si>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</si>
  <si>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</si>
  <si>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</si>
  <si>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</si>
  <si>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</si>
  <si>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</si>
  <si>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</si>
  <si>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</si>
  <si>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</si>
  <si>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</si>
  <si>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</si>
  <si>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</si>
  <si>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</si>
  <si>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</si>
  <si>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</si>
  <si>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</si>
  <si>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</si>
  <si>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</si>
  <si>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</si>
  <si>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</si>
  <si>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</si>
  <si>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</si>
  <si>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</si>
  <si>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</si>
  <si>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</si>
  <si>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</si>
  <si>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</si>
  <si>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</si>
  <si>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</si>
  <si>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</si>
  <si>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</si>
  <si>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</si>
  <si>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</si>
  <si>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</si>
  <si>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</si>
  <si>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</si>
  <si>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</si>
  <si>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</si>
  <si>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</si>
  <si>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</si>
  <si>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</si>
  <si>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</si>
  <si>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</si>
  <si>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</si>
  <si>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</si>
  <si>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</si>
  <si>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</si>
  <si>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</si>
  <si>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</si>
  <si>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</si>
  <si>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</si>
  <si>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</si>
  <si>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</si>
  <si>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</si>
  <si>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</si>
  <si>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</si>
  <si>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</si>
  <si>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</si>
  <si>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</si>
  <si>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</si>
  <si>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</si>
  <si>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</si>
  <si>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</si>
  <si>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</si>
  <si>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</si>
  <si>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</si>
  <si>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</si>
  <si>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</si>
  <si>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</si>
  <si>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</si>
  <si>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</si>
  <si>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</si>
  <si>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</si>
  <si>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</si>
  <si>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</si>
  <si>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</si>
  <si>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</si>
  <si>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</si>
  <si>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</si>
  <si>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</si>
  <si>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</si>
  <si>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</si>
  <si>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</si>
  <si>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</si>
  <si>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</si>
  <si>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</si>
  <si>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</si>
  <si>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</si>
  <si>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</si>
  <si>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</si>
  <si>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</si>
  <si>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</si>
  <si>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</si>
  <si>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</si>
  <si>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</si>
  <si>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</si>
  <si>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</si>
  <si>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</si>
  <si>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</si>
  <si>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</si>
  <si>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</si>
  <si>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</si>
  <si>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</si>
  <si>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</si>
  <si>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</si>
  <si>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</si>
  <si>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</si>
  <si>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</si>
  <si>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</si>
  <si>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</si>
  <si>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</si>
  <si>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</si>
  <si>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</si>
  <si>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</si>
  <si>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</si>
  <si>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</si>
  <si>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</si>
  <si>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</si>
  <si>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</si>
  <si>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</si>
  <si>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</si>
  <si>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</si>
  <si>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</si>
  <si>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</si>
  <si>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</si>
  <si>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</si>
  <si>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</si>
  <si>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</si>
  <si>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</si>
  <si>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</si>
  <si>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</si>
  <si>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</si>
  <si>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</si>
  <si>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</si>
  <si>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</si>
  <si>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</si>
  <si>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</si>
  <si>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</si>
  <si>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</si>
  <si>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</si>
  <si>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</si>
  <si>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</si>
  <si>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</si>
  <si>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</si>
  <si>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</si>
  <si>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</si>
  <si>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</si>
  <si>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</si>
  <si>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</si>
  <si>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</si>
  <si>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</si>
  <si>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</si>
  <si>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</si>
  <si>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</si>
  <si>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</si>
  <si>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</si>
  <si>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</si>
  <si>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</si>
  <si>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</si>
  <si>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</si>
  <si>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</si>
  <si>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</si>
  <si>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</si>
  <si>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</si>
  <si>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</si>
  <si>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</si>
  <si>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</si>
  <si>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</si>
  <si>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</si>
  <si>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</si>
  <si>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</si>
  <si>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</si>
  <si>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</si>
  <si>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</si>
  <si>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</si>
  <si>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</si>
  <si>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</si>
  <si>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</si>
  <si>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</si>
  <si>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</si>
  <si>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</si>
  <si>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</si>
  <si>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</si>
  <si>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</si>
  <si>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</si>
  <si>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</si>
  <si>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</si>
  <si>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</si>
  <si>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</si>
  <si>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</si>
  <si>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</si>
  <si>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</si>
  <si>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</si>
  <si>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</si>
  <si>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</si>
  <si>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</si>
  <si>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</si>
  <si>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</si>
  <si>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</si>
  <si>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</si>
  <si>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</si>
  <si>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</si>
  <si>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</si>
  <si>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</si>
  <si>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</si>
  <si>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</si>
  <si>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</si>
  <si>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</si>
  <si>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</si>
  <si>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</si>
  <si>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</si>
  <si>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</si>
  <si>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</si>
  <si>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</si>
  <si>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</si>
  <si>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</si>
  <si>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</si>
  <si>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</si>
  <si>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</si>
  <si>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</si>
  <si>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</si>
  <si>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</si>
  <si>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</si>
  <si>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</si>
  <si>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</si>
  <si>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</si>
  <si>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</si>
  <si>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</si>
  <si>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</si>
  <si>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</si>
  <si>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</si>
  <si>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</si>
  <si>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</si>
  <si>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</si>
  <si>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</si>
  <si>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</si>
  <si>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</si>
  <si>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</si>
  <si>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</si>
  <si>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</si>
  <si>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</si>
  <si>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</si>
  <si>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</si>
  <si>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</si>
  <si>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</si>
  <si>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</si>
  <si>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</si>
  <si>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</si>
  <si>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</si>
  <si>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</si>
  <si>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</si>
  <si>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</si>
  <si>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</si>
  <si>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</si>
  <si>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</si>
  <si>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</si>
  <si>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</si>
  <si>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</si>
  <si>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</si>
  <si>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</si>
  <si>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</si>
  <si>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</si>
  <si>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</si>
  <si>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</si>
  <si>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</si>
  <si>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</si>
  <si>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</si>
  <si>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</si>
  <si>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</si>
  <si>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</si>
  <si>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</si>
  <si>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</si>
  <si>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</si>
  <si>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</si>
  <si>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</si>
  <si>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</si>
  <si>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</si>
  <si>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</si>
  <si>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</si>
  <si>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</si>
  <si>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</si>
  <si>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</si>
  <si>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</si>
  <si>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</si>
  <si>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</si>
  <si>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</si>
  <si>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</si>
  <si>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</si>
  <si>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</si>
  <si>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</si>
  <si>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</si>
  <si>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</si>
  <si>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</si>
  <si>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</si>
  <si>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</si>
  <si>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</si>
  <si>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</si>
  <si>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</si>
  <si>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</si>
  <si>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</si>
  <si>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</si>
  <si>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</si>
  <si>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</si>
  <si>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</si>
  <si>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</si>
  <si>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</si>
  <si>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</si>
  <si>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</si>
  <si>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</si>
  <si>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</si>
  <si>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</si>
  <si>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</si>
  <si>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</si>
  <si>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</si>
  <si>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</si>
  <si>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</si>
  <si>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</si>
  <si>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</si>
  <si>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</si>
  <si>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</si>
  <si>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</si>
  <si>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</si>
  <si>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</si>
  <si>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</si>
  <si>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</si>
  <si>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</si>
  <si>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</si>
  <si>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</si>
  <si>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</si>
  <si>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</si>
  <si>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</si>
  <si>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</si>
  <si>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</si>
  <si>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</si>
  <si>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</si>
  <si>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</si>
  <si>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</si>
  <si>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</si>
  <si>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</si>
  <si>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</si>
  <si>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</si>
  <si>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</si>
  <si>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</si>
  <si>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</si>
  <si>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</si>
  <si>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</si>
  <si>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</si>
  <si>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</si>
  <si>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</si>
  <si>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</si>
  <si>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</si>
  <si>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</si>
  <si>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</si>
  <si>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</si>
  <si>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</si>
  <si>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</si>
  <si>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</si>
  <si>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</si>
  <si>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</si>
  <si>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</si>
  <si>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</si>
  <si>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</si>
  <si>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</si>
  <si>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</si>
  <si>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</si>
  <si>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</si>
  <si>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</si>
  <si>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</si>
  <si>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</si>
  <si>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</si>
  <si>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</si>
  <si>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</si>
  <si>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</si>
  <si>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</si>
  <si>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</si>
  <si>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</si>
  <si>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</si>
  <si>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</si>
  <si>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</si>
  <si>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</si>
  <si>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</si>
  <si>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</si>
  <si>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</si>
  <si>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</si>
  <si>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</si>
  <si>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</si>
  <si>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</si>
  <si>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</si>
  <si>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</si>
  <si>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</si>
  <si>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</si>
  <si>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</si>
  <si>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</si>
  <si>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</si>
  <si>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</si>
  <si>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</si>
  <si>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</si>
  <si>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</si>
  <si>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</si>
  <si>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</si>
  <si>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</si>
  <si>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</si>
  <si>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</si>
  <si>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</si>
  <si>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</si>
  <si>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</si>
  <si>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</si>
  <si>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</si>
  <si>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</si>
  <si>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</si>
  <si>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</si>
  <si>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</si>
  <si>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</si>
  <si>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</si>
  <si>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</si>
  <si>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</si>
  <si>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</si>
  <si>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</si>
  <si>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</si>
  <si>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</si>
  <si>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</si>
  <si>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</si>
  <si>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</si>
  <si>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</si>
  <si>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</si>
  <si>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</si>
  <si>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</si>
  <si>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</si>
  <si>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</si>
  <si>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</si>
  <si>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</si>
  <si>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</si>
  <si>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</si>
  <si>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</si>
  <si>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</si>
  <si>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</si>
  <si>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</si>
  <si>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</si>
  <si>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</si>
  <si>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</si>
  <si>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</si>
  <si>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</si>
  <si>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</si>
  <si>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</si>
  <si>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</si>
  <si>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</si>
  <si>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</si>
  <si>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</si>
  <si>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</si>
  <si>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</si>
  <si>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</si>
  <si>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</si>
  <si>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</si>
  <si>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</si>
  <si>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</si>
  <si>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</si>
  <si>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</si>
  <si>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</si>
  <si>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</si>
  <si>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</si>
  <si>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</si>
  <si>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</si>
  <si>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</si>
  <si>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</si>
  <si>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</si>
  <si>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</si>
  <si>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</si>
  <si>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</si>
  <si>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</si>
  <si>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</si>
  <si>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</si>
  <si>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</si>
  <si>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</si>
  <si>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</si>
  <si>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</si>
  <si>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</si>
  <si>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</si>
  <si>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</si>
  <si>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</si>
  <si>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</si>
  <si>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</si>
  <si>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</si>
  <si>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</si>
  <si>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</si>
  <si>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</si>
  <si>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</si>
  <si>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</si>
  <si>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</si>
  <si>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</si>
  <si>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</si>
  <si>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</si>
  <si>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</si>
  <si>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</si>
  <si>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</si>
  <si>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</si>
  <si>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</si>
  <si>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</si>
  <si>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</si>
  <si>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</si>
  <si>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</si>
  <si>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</si>
  <si>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</si>
  <si>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</si>
  <si>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</si>
  <si>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</si>
  <si>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</si>
  <si>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</si>
  <si>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</si>
  <si>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</si>
  <si>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</si>
  <si>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</si>
  <si>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</si>
  <si>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</si>
  <si>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</si>
  <si>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</si>
  <si>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</si>
  <si>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</si>
  <si>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</si>
  <si>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</si>
  <si>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</si>
  <si>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</si>
  <si>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</si>
  <si>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</si>
  <si>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</si>
  <si>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</si>
  <si>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</si>
  <si>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</si>
  <si>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</si>
  <si>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</si>
  <si>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</si>
  <si>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</si>
  <si>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</si>
  <si>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</si>
  <si>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</si>
  <si>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</si>
  <si>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</si>
  <si>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</si>
  <si>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</si>
  <si>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</si>
  <si>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</si>
  <si>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</si>
  <si>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</si>
  <si>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</si>
  <si>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</si>
  <si>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</si>
  <si>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</si>
  <si>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</si>
  <si>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</si>
  <si>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</si>
  <si>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</si>
  <si>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</si>
  <si>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</si>
  <si>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</si>
  <si>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</si>
  <si>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</si>
  <si>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</si>
  <si>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</si>
  <si>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</si>
  <si>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</si>
  <si>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</si>
  <si>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</si>
  <si>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</si>
  <si>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</si>
  <si>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</si>
  <si>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</si>
  <si>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</si>
  <si>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</si>
  <si>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</si>
  <si>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</si>
  <si>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</si>
  <si>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</si>
  <si>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</si>
  <si>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</si>
  <si>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</si>
  <si>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</si>
  <si>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</si>
  <si>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</si>
  <si>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</si>
  <si>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</si>
  <si>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</si>
  <si>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</si>
  <si>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</si>
  <si>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</si>
  <si>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</si>
  <si>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</si>
  <si>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</si>
  <si>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</si>
  <si>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</si>
  <si>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</si>
  <si>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</si>
  <si>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</si>
  <si>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</si>
  <si>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</si>
  <si>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</si>
  <si>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</si>
  <si>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</si>
  <si>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</si>
  <si>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</si>
  <si>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</si>
  <si>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</si>
  <si>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</si>
  <si>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</si>
  <si>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</si>
  <si>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</si>
  <si>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</si>
  <si>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</si>
  <si>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</si>
  <si>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</si>
  <si>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</si>
  <si>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</si>
  <si>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</si>
  <si>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</si>
  <si>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</si>
  <si>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</si>
  <si>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</si>
  <si>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</si>
  <si>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</si>
  <si>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</si>
  <si>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</si>
  <si>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</si>
  <si>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</si>
  <si>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</si>
  <si>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</si>
  <si>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</si>
  <si>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</si>
  <si>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</si>
  <si>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</si>
  <si>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</si>
  <si>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</si>
  <si>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</si>
  <si>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</si>
  <si>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</si>
  <si>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</si>
  <si>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</si>
  <si>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</si>
  <si>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</si>
  <si>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</si>
  <si>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</si>
  <si>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</si>
  <si>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</si>
  <si>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</si>
  <si>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</si>
  <si>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</si>
  <si>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</si>
  <si>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</si>
  <si>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</si>
  <si>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</si>
  <si>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</si>
  <si>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</si>
  <si>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</si>
  <si>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</si>
  <si>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</si>
  <si>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</si>
  <si>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</si>
  <si>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</si>
  <si>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</si>
  <si>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</si>
  <si>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</si>
  <si>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</si>
  <si>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</si>
  <si>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</si>
  <si>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</si>
  <si>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</si>
  <si>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</si>
  <si>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</si>
  <si>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</si>
  <si>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</si>
  <si>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</si>
  <si>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</si>
  <si>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</si>
  <si>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</si>
  <si>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</si>
  <si>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</si>
  <si>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</si>
  <si>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</si>
  <si>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</si>
  <si>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</si>
  <si>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</si>
  <si>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</si>
  <si>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</si>
  <si>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</si>
  <si>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</si>
  <si>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</si>
  <si>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</si>
  <si>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</si>
  <si>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</si>
  <si>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</si>
  <si>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</si>
  <si>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</si>
  <si>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</si>
  <si>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</si>
  <si>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</si>
  <si>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</si>
  <si>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</si>
  <si>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</si>
  <si>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</si>
  <si>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</si>
  <si>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</si>
  <si>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</si>
  <si>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</si>
  <si>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</si>
  <si>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</si>
  <si>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</si>
  <si>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</si>
  <si>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</si>
  <si>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</si>
  <si>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</si>
  <si>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</si>
  <si>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</si>
  <si>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</si>
  <si>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</si>
  <si>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</si>
  <si>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</si>
  <si>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</si>
  <si>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</si>
  <si>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</si>
  <si>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</si>
  <si>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</si>
  <si>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</si>
  <si>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</si>
  <si>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</si>
  <si>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</si>
  <si>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</si>
  <si>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</si>
  <si>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</si>
  <si>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</si>
  <si>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</si>
  <si>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</si>
  <si>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</si>
  <si>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</si>
  <si>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</si>
  <si>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</si>
  <si>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</si>
  <si>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</si>
  <si>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</si>
  <si>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</si>
  <si>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</si>
  <si>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</si>
  <si>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</si>
  <si>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</si>
  <si>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</si>
  <si>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</si>
  <si>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</si>
  <si>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</si>
  <si>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</si>
  <si>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</si>
  <si>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</si>
  <si>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</si>
  <si>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</si>
  <si>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</si>
  <si>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</si>
  <si>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</si>
  <si>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</si>
  <si>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</si>
  <si>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</si>
  <si>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</si>
  <si>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</si>
  <si>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</si>
  <si>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</si>
  <si>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</si>
  <si>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</si>
  <si>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</si>
  <si>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</si>
  <si>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</si>
  <si>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</si>
  <si>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</si>
  <si>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</si>
  <si>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</si>
  <si>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</si>
  <si>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</si>
  <si>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</si>
  <si>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</si>
  <si>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</si>
  <si>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</si>
  <si>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</si>
  <si>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</si>
  <si>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</si>
  <si>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</si>
  <si>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</si>
  <si>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</si>
  <si>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</si>
  <si>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</si>
  <si>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</si>
  <si>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</si>
  <si>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</si>
  <si>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</si>
  <si>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</si>
  <si>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</si>
  <si>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</si>
  <si>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</si>
  <si>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</si>
  <si>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</si>
  <si>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</si>
  <si>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</si>
  <si>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</si>
  <si>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</si>
  <si>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</si>
  <si>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</si>
  <si>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</si>
  <si>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</si>
  <si>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</si>
  <si>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</si>
  <si>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</si>
  <si>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</si>
  <si>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</si>
  <si>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</si>
  <si>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</si>
  <si>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</si>
  <si>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</si>
  <si>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</si>
  <si>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</si>
  <si>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</si>
  <si>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</si>
  <si>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</si>
  <si>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</si>
  <si>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</si>
  <si>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</si>
  <si>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</si>
  <si>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</si>
  <si>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</si>
  <si>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</si>
  <si>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</si>
  <si>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</si>
  <si>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</si>
  <si>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</si>
  <si>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</si>
  <si>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</si>
  <si>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</si>
  <si>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</si>
  <si>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</si>
  <si>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</si>
  <si>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</si>
  <si>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</si>
  <si>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</si>
  <si>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</si>
  <si>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</si>
  <si>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</si>
  <si>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</si>
  <si>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</si>
  <si>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</si>
  <si>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</si>
  <si>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</si>
  <si>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</si>
  <si>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</si>
  <si>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</si>
  <si>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</si>
  <si>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</si>
  <si>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</si>
  <si>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</si>
  <si>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</si>
  <si>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</si>
  <si>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</si>
  <si>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</si>
  <si>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</si>
  <si>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</si>
  <si>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</si>
  <si>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</si>
  <si>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</si>
  <si>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</si>
  <si>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</si>
  <si>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</si>
  <si>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</si>
  <si>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</si>
  <si>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</si>
  <si>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</si>
  <si>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</si>
  <si>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</si>
  <si>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</si>
  <si>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</si>
  <si>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</si>
  <si>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</si>
  <si>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</si>
  <si>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</si>
  <si>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</si>
  <si>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</si>
  <si>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</si>
  <si>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</si>
  <si>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</si>
  <si>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</si>
  <si>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</si>
  <si>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</si>
  <si>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</si>
  <si>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</si>
  <si>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</si>
  <si>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</si>
  <si>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</si>
  <si>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</si>
  <si>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</si>
  <si>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</si>
  <si>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</si>
  <si>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</si>
  <si>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</si>
  <si>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</si>
  <si>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</si>
  <si>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</si>
  <si>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</si>
  <si>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</si>
  <si>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</si>
  <si>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</si>
  <si>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</si>
  <si>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</si>
  <si>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</si>
  <si>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</si>
  <si>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</si>
  <si>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</si>
  <si>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</si>
  <si>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</si>
  <si>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</si>
  <si>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</si>
  <si>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</si>
  <si>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</si>
  <si>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</si>
  <si>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</si>
  <si>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</si>
  <si>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</si>
  <si>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</si>
  <si>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</si>
  <si>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</si>
  <si>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</si>
  <si>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</si>
  <si>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</si>
  <si>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</si>
  <si>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</si>
  <si>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</si>
  <si>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</si>
  <si>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</si>
  <si>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</si>
  <si>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</si>
  <si>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</si>
  <si>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</si>
  <si>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</si>
  <si>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</si>
  <si>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</si>
  <si>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</si>
  <si>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</si>
  <si>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</si>
  <si>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</si>
  <si>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</si>
  <si>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</si>
  <si>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</si>
  <si>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</si>
  <si>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</si>
  <si>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</si>
  <si>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</si>
  <si>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</si>
  <si>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</si>
  <si>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</si>
  <si>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</si>
  <si>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</si>
  <si>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</si>
  <si>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</si>
  <si>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</si>
  <si>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</si>
  <si>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</si>
  <si>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</si>
  <si>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</si>
  <si>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</si>
  <si>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</si>
  <si>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</si>
  <si>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</si>
  <si>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</si>
  <si>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</si>
  <si>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</si>
  <si>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</si>
  <si>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</si>
  <si>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</si>
  <si>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</si>
  <si>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</si>
  <si>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</si>
  <si>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</si>
  <si>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</si>
  <si>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</si>
  <si>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</si>
  <si>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</si>
  <si>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</si>
  <si>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</si>
  <si>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</si>
  <si>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</si>
  <si>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</si>
  <si>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</si>
  <si>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</si>
  <si>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</si>
  <si>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</si>
  <si>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</si>
  <si>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</si>
  <si>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</si>
  <si>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</si>
  <si>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</si>
  <si>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</si>
  <si>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</si>
  <si>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</si>
  <si>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</si>
  <si>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</si>
  <si>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</si>
  <si>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</si>
  <si>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</si>
  <si>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</si>
  <si>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</si>
  <si>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</si>
  <si>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</si>
  <si>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</si>
  <si>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</si>
  <si>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</si>
  <si>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</si>
  <si>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</si>
  <si>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</si>
  <si>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</si>
  <si>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</si>
  <si>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</si>
  <si>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</si>
  <si>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</si>
  <si>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</si>
  <si>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</si>
  <si>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</si>
  <si>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</si>
  <si>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</si>
  <si>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</si>
  <si>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</si>
  <si>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</si>
  <si>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</si>
  <si>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</si>
  <si>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</si>
  <si>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</si>
  <si>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</si>
  <si>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</si>
  <si>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</si>
  <si>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</si>
  <si>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</si>
  <si>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</si>
  <si>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</si>
  <si>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</si>
  <si>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</si>
  <si>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</si>
  <si>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</si>
  <si>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</si>
  <si>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</si>
  <si>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</si>
  <si>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</si>
  <si>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</si>
  <si>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</si>
  <si>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</si>
  <si>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</si>
  <si>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</si>
  <si>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</si>
  <si>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</si>
  <si>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</si>
  <si>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</si>
  <si>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</si>
  <si>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</si>
  <si>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</si>
  <si>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</si>
  <si>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</si>
  <si>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</si>
  <si>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</si>
  <si>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</si>
  <si>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</si>
  <si>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</si>
  <si>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</si>
  <si>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</si>
  <si>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</si>
  <si>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</si>
  <si>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</si>
  <si>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</si>
  <si>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</si>
  <si>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</si>
  <si>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</si>
  <si>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</si>
  <si>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</si>
  <si>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</si>
  <si>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</si>
  <si>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</si>
  <si>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</si>
  <si>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</si>
  <si>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</si>
  <si>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</si>
  <si>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</si>
  <si>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</si>
  <si>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</si>
  <si>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</si>
  <si>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</si>
  <si>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</si>
  <si>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</si>
  <si>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</si>
  <si>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</si>
  <si>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</si>
  <si>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</si>
  <si>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</si>
  <si>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</si>
  <si>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</si>
  <si>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</si>
  <si>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</si>
  <si>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</si>
  <si>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</si>
  <si>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</si>
  <si>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</si>
  <si>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</si>
  <si>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</si>
  <si>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</si>
  <si>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</si>
  <si>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</si>
  <si>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</si>
  <si>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</si>
  <si>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</si>
  <si>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</si>
  <si>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</si>
  <si>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</si>
  <si>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</si>
  <si>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</si>
  <si>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</si>
  <si>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</si>
  <si>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</si>
  <si>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</si>
  <si>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</si>
  <si>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</si>
  <si>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</si>
  <si>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</si>
  <si>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</si>
  <si>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</si>
  <si>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</si>
  <si>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</si>
  <si>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</si>
  <si>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</si>
  <si>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</si>
  <si>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</si>
  <si>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</si>
  <si>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</si>
  <si>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</si>
  <si>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</si>
  <si>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</si>
  <si>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</si>
  <si>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</si>
  <si>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</si>
  <si>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</si>
  <si>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</si>
  <si>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</si>
  <si>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</si>
  <si>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</si>
  <si>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</si>
  <si>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</si>
  <si>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</si>
  <si>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</si>
  <si>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</si>
  <si>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</si>
  <si>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</si>
  <si>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</si>
  <si>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</si>
  <si>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</si>
  <si>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</si>
  <si>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</si>
  <si>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</si>
  <si>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</si>
  <si>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</si>
  <si>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</si>
  <si>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</si>
  <si>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</si>
  <si>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</si>
  <si>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</si>
  <si>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</si>
  <si>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</si>
  <si>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</si>
  <si>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</si>
  <si>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</si>
  <si>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</si>
  <si>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</si>
  <si>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</si>
  <si>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</si>
  <si>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</si>
  <si>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</si>
  <si>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</si>
  <si>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</si>
  <si>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</si>
  <si>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</si>
  <si>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</si>
  <si>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</si>
  <si>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</si>
  <si>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</si>
  <si>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</si>
  <si>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</si>
  <si>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</si>
  <si>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</si>
  <si>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</si>
  <si>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</si>
  <si>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</si>
  <si>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</si>
  <si>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</si>
  <si>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</si>
  <si>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</si>
  <si>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</si>
  <si>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</si>
  <si>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</si>
  <si>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</si>
  <si>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</si>
  <si>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</si>
  <si>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</si>
  <si>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</si>
  <si>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</si>
  <si>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</si>
  <si>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</si>
  <si>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</si>
  <si>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</si>
  <si>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</si>
  <si>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</si>
  <si>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</si>
  <si>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</si>
  <si>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</si>
  <si>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</si>
  <si>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</si>
  <si>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</si>
  <si>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</si>
  <si>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</si>
  <si>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</si>
  <si>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</si>
  <si>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</si>
  <si>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</si>
  <si>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</si>
  <si>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</si>
  <si>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</si>
  <si>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</si>
  <si>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</si>
  <si>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</si>
  <si>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</si>
  <si>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</si>
  <si>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</si>
  <si>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</si>
  <si>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</si>
  <si>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</si>
  <si>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</si>
  <si>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</si>
  <si>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</si>
  <si>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</si>
  <si>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</si>
  <si>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</si>
  <si>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</si>
  <si>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</si>
  <si>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</si>
  <si>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</si>
  <si>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</si>
  <si>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</si>
  <si>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</si>
  <si>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</si>
  <si>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</si>
  <si>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</si>
  <si>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</si>
  <si>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</si>
  <si>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</si>
  <si>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</si>
  <si>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</si>
  <si>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</si>
  <si>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</si>
  <si>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</si>
  <si>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</si>
  <si>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</si>
  <si>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</si>
  <si>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</si>
  <si>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</si>
  <si>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</si>
  <si>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</si>
  <si>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</si>
  <si>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</si>
  <si>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</si>
  <si>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</si>
  <si>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</si>
  <si>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</si>
  <si>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</si>
  <si>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</si>
  <si>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</si>
  <si>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</si>
  <si>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</si>
  <si>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</si>
  <si>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</si>
  <si>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</si>
  <si>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</si>
  <si>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</si>
  <si>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</si>
  <si>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</si>
  <si>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</si>
  <si>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</si>
  <si>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</si>
  <si>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</si>
  <si>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</si>
  <si>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</si>
  <si>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</si>
  <si>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</si>
  <si>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</si>
  <si>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</si>
  <si>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</si>
  <si>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</si>
  <si>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</si>
  <si>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</si>
  <si>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</si>
  <si>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</si>
  <si>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</si>
  <si>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</si>
  <si>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</si>
  <si>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</si>
  <si>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</si>
  <si>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</si>
  <si>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</si>
  <si>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</si>
  <si>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</si>
  <si>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</si>
  <si>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</si>
  <si>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</si>
  <si>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</si>
  <si>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</si>
  <si>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</si>
  <si>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</si>
  <si>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</si>
  <si>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</si>
  <si>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</si>
  <si>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</si>
  <si>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</si>
  <si>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</si>
  <si>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</si>
  <si>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</si>
  <si>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</si>
  <si>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</si>
  <si>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</si>
  <si>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</si>
  <si>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</si>
  <si>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</si>
  <si>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</si>
  <si>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</si>
  <si>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</si>
  <si>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</si>
  <si>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</si>
  <si>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</si>
  <si>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</si>
  <si>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</si>
  <si>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</si>
  <si>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</si>
  <si>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</si>
  <si>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</si>
  <si>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</si>
  <si>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</si>
  <si>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</si>
  <si>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</si>
  <si>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</si>
  <si>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</si>
  <si>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</si>
  <si>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</si>
  <si>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</si>
  <si>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</si>
  <si>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</si>
  <si>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</si>
  <si>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</si>
  <si>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</si>
  <si>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</si>
  <si>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</si>
  <si>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</si>
  <si>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</si>
  <si>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</si>
  <si>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</si>
  <si>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</si>
  <si>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</si>
  <si>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</si>
  <si>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</si>
  <si>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</si>
  <si>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</si>
  <si>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</si>
  <si>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</si>
  <si>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</si>
  <si>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</si>
  <si>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</si>
  <si>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</si>
  <si>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</si>
  <si>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</si>
  <si>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</si>
  <si>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</si>
  <si>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</si>
  <si>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</si>
  <si>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</si>
  <si>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</si>
  <si>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</si>
  <si>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</si>
  <si>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</si>
  <si>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</si>
  <si>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</si>
  <si>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</si>
  <si>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</si>
  <si>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</si>
  <si>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</si>
  <si>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</si>
  <si>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</si>
  <si>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</si>
  <si>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</si>
  <si>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</si>
  <si>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</si>
  <si>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</si>
  <si>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</si>
  <si>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</si>
  <si>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</si>
  <si>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</si>
  <si>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</si>
  <si>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</si>
  <si>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</si>
  <si>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</si>
  <si>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</si>
  <si>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</si>
  <si>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</si>
  <si>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</si>
  <si>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</si>
  <si>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</si>
  <si>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</si>
  <si>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</si>
  <si>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</si>
  <si>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</si>
  <si>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</si>
  <si>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</si>
  <si>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</si>
  <si>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</si>
  <si>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</si>
  <si>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</si>
  <si>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</si>
  <si>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</si>
  <si>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</si>
  <si>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</si>
  <si>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</si>
  <si>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</si>
  <si>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</si>
  <si>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</si>
  <si>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</si>
  <si>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</si>
  <si>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</si>
  <si>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</si>
  <si>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</si>
  <si>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</si>
  <si>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</si>
  <si>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</si>
  <si>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</si>
  <si>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</si>
  <si>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</si>
  <si>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</si>
  <si>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</si>
  <si>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</si>
  <si>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</si>
  <si>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</si>
  <si>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</si>
  <si>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</si>
  <si>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</si>
  <si>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</si>
  <si>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</si>
  <si>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</si>
  <si>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</si>
  <si>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</si>
  <si>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</si>
  <si>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</si>
  <si>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</si>
  <si>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</si>
  <si>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</si>
  <si>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</si>
  <si>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</si>
  <si>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</si>
  <si>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</si>
  <si>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</si>
  <si>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</si>
  <si>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</si>
  <si>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</si>
  <si>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</si>
  <si>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</si>
  <si>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</si>
  <si>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</si>
  <si>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</si>
  <si>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</si>
  <si>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</si>
  <si>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</si>
  <si>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</si>
  <si>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</si>
  <si>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</si>
  <si>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</si>
  <si>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</si>
  <si>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</si>
  <si>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</si>
  <si>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</si>
  <si>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</si>
  <si>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</si>
  <si>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</si>
  <si>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</si>
  <si>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</si>
  <si>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</si>
  <si>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</si>
  <si>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</si>
  <si>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</si>
  <si>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</si>
  <si>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</si>
  <si>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</si>
  <si>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</si>
  <si>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</si>
  <si>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</si>
  <si>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</si>
  <si>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</si>
  <si>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</si>
  <si>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</si>
  <si>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</si>
  <si>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</si>
  <si>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</si>
  <si>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</si>
  <si>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</si>
  <si>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</si>
  <si>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</si>
  <si>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</si>
  <si>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</si>
  <si>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</si>
  <si>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</si>
  <si>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</si>
  <si>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</si>
  <si>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</si>
  <si>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</si>
  <si>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</si>
  <si>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</si>
  <si>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</si>
  <si>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</si>
  <si>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</si>
  <si>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</si>
  <si>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</si>
  <si>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</si>
  <si>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</si>
  <si>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</si>
  <si>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</si>
  <si>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</si>
  <si>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</si>
  <si>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</si>
  <si>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</si>
  <si>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</si>
  <si>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</si>
  <si>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</si>
  <si>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</si>
  <si>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</si>
  <si>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</si>
  <si>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</si>
  <si>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</si>
  <si>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</si>
  <si>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</si>
  <si>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</si>
  <si>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</si>
  <si>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</si>
  <si>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</si>
  <si>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</si>
  <si>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</si>
  <si>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</si>
  <si>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</si>
  <si>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</si>
  <si>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</si>
  <si>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</si>
  <si>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</si>
  <si>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</si>
  <si>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</si>
  <si>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</si>
  <si>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</si>
  <si>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</si>
  <si>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</si>
  <si>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</si>
  <si>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</si>
  <si>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</si>
  <si>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</si>
  <si>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</si>
  <si>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</si>
  <si>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</si>
  <si>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</si>
  <si>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</si>
  <si>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</si>
  <si>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</si>
  <si>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</si>
  <si>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</si>
  <si>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</si>
  <si>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</si>
  <si>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</si>
  <si>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</si>
  <si>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</si>
  <si>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</si>
  <si>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</si>
  <si>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</si>
  <si>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</si>
  <si>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</si>
  <si>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</si>
  <si>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</si>
  <si>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</si>
  <si>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</si>
  <si>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</si>
  <si>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</si>
  <si>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</si>
  <si>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</si>
  <si>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</si>
  <si>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</si>
  <si>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</si>
  <si>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</si>
  <si>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</si>
  <si>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</si>
  <si>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</si>
  <si>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</si>
  <si>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</si>
  <si>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</si>
  <si>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</si>
  <si>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</si>
  <si>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</si>
  <si>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</si>
  <si>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</si>
  <si>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</si>
  <si>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</si>
  <si>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</si>
  <si>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</si>
  <si>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</si>
  <si>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</si>
  <si>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</si>
  <si>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</si>
  <si>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</si>
  <si>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</si>
  <si>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</si>
  <si>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</si>
  <si>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</si>
  <si>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</si>
  <si>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</si>
  <si>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</si>
  <si>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</si>
  <si>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</si>
  <si>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</si>
  <si>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</si>
  <si>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</si>
  <si>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</si>
  <si>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</si>
  <si>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</si>
  <si>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</si>
  <si>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</si>
  <si>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</si>
  <si>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</si>
  <si>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</si>
  <si>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</si>
  <si>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</si>
  <si>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</si>
  <si>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</si>
  <si>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</si>
  <si>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</si>
  <si>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</si>
  <si>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</si>
  <si>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</si>
  <si>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</si>
  <si>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</si>
  <si>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</si>
  <si>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</si>
  <si>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</si>
  <si>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</si>
  <si>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</si>
  <si>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</si>
  <si>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</si>
  <si>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</si>
  <si>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</si>
  <si>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</si>
  <si>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</si>
  <si>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</si>
  <si>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</si>
  <si>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</si>
  <si>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</si>
  <si>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</si>
  <si>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</si>
  <si>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</si>
  <si>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</si>
  <si>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</si>
  <si>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</si>
  <si>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</si>
  <si>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</si>
  <si>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</si>
  <si>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</si>
  <si>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</si>
  <si>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</si>
  <si>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</si>
  <si>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</si>
  <si>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</si>
  <si>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</si>
  <si>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</si>
  <si>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</si>
  <si>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</si>
  <si>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</si>
  <si>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</si>
  <si>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</si>
  <si>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</si>
  <si>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</si>
  <si>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</si>
  <si>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</si>
  <si>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</si>
  <si>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</si>
  <si>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</si>
  <si>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</si>
  <si>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</si>
  <si>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</si>
  <si>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</si>
  <si>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</si>
  <si>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</si>
  <si>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</si>
  <si>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</si>
  <si>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</si>
  <si>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</si>
  <si>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</si>
  <si>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</si>
  <si>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</si>
  <si>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</si>
  <si>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</si>
  <si>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</si>
  <si>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</si>
  <si>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</si>
  <si>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</si>
  <si>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</si>
  <si>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</si>
  <si>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</si>
  <si>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</si>
  <si>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</si>
  <si>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</si>
  <si>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</si>
  <si>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</si>
  <si>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</si>
  <si>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</si>
  <si>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</si>
  <si>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</si>
  <si>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</si>
  <si>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</si>
  <si>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</si>
  <si>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</si>
  <si>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</si>
  <si>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</si>
  <si>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</si>
  <si>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</si>
  <si>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</si>
  <si>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</si>
  <si>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</si>
  <si>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</si>
  <si>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</si>
  <si>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</si>
  <si>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</si>
  <si>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</si>
  <si>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</si>
  <si>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</si>
  <si>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</si>
  <si>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</si>
  <si>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</si>
  <si>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</si>
  <si>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</si>
  <si>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</si>
  <si>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</si>
  <si>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</si>
  <si>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</si>
  <si>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</si>
  <si>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</si>
  <si>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</si>
  <si>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</si>
  <si>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</si>
  <si>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</si>
  <si>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</si>
  <si>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</si>
  <si>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</si>
  <si>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</si>
  <si>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</si>
  <si>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</si>
  <si>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</si>
  <si>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</si>
  <si>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</si>
  <si>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</si>
  <si>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</si>
  <si>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</si>
  <si>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</si>
  <si>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</si>
  <si>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</si>
  <si>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</si>
  <si>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</si>
  <si>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</si>
  <si>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</si>
  <si>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</si>
  <si>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</si>
  <si>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</si>
  <si>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</si>
  <si>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</si>
  <si>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</si>
  <si>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</si>
  <si>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</si>
  <si>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</si>
  <si>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</si>
  <si>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</si>
  <si>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</si>
  <si>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</si>
  <si>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</si>
  <si>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</si>
  <si>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</si>
  <si>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</si>
  <si>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</si>
  <si>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</si>
  <si>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</si>
  <si>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</si>
  <si>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</si>
  <si>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</si>
  <si>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</si>
  <si>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</si>
  <si>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</si>
  <si>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</si>
  <si>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</si>
  <si>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</si>
  <si>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</si>
  <si>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</si>
  <si>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</si>
  <si>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</si>
  <si>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</si>
  <si>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</si>
  <si>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</si>
  <si>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</si>
  <si>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</si>
  <si>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</si>
  <si>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</si>
  <si>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</si>
  <si>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</si>
  <si>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</si>
  <si>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</si>
  <si>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</si>
  <si>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</si>
  <si>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</si>
  <si>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</si>
  <si>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</si>
  <si>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</si>
  <si>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</si>
  <si>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</si>
  <si>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</si>
  <si>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</si>
  <si>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</si>
  <si>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</si>
  <si>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</si>
  <si>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</si>
  <si>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</si>
  <si>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</si>
  <si>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</si>
  <si>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</si>
  <si>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</si>
  <si>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</si>
  <si>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</si>
  <si>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</si>
  <si>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</si>
  <si>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</si>
  <si>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</si>
  <si>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</si>
  <si>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</si>
  <si>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</si>
  <si>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</si>
  <si>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</si>
  <si>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</si>
  <si>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</si>
  <si>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</si>
  <si>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</si>
  <si>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</si>
  <si>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</si>
  <si>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</si>
  <si>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</si>
  <si>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</si>
  <si>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</si>
  <si>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</si>
  <si>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</si>
  <si>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</si>
  <si>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</si>
  <si>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</si>
  <si>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</si>
  <si>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</si>
  <si>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</si>
  <si>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</si>
  <si>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</si>
  <si>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</si>
  <si>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</si>
  <si>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</si>
  <si>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</si>
  <si>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</si>
  <si>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</si>
  <si>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</si>
  <si>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</si>
  <si>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</si>
  <si>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</si>
  <si>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</si>
  <si>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</si>
  <si>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</si>
  <si>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</si>
  <si>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</si>
  <si>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</si>
  <si>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</si>
  <si>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</si>
  <si>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</si>
  <si>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</si>
  <si>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</si>
  <si>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</si>
  <si>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</si>
  <si>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</si>
  <si>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</si>
  <si>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</si>
  <si>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</si>
  <si>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</si>
  <si>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</si>
  <si>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</si>
  <si>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</si>
  <si>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</si>
  <si>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</si>
  <si>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</si>
  <si>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</si>
  <si>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</si>
  <si>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</si>
  <si>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</si>
  <si>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</si>
  <si>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</si>
  <si>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</si>
  <si>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</si>
  <si>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</si>
  <si>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</si>
  <si>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</si>
  <si>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</si>
  <si>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</si>
  <si>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</si>
  <si>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</si>
  <si>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</si>
  <si>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</si>
  <si>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</si>
  <si>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</si>
  <si>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</si>
  <si>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</si>
  <si>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</si>
  <si>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</si>
  <si>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</si>
  <si>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</si>
  <si>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</si>
  <si>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</si>
  <si>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</si>
  <si>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</si>
  <si>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</si>
  <si>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</si>
  <si>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</si>
  <si>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</si>
  <si>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</si>
  <si>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</si>
  <si>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</si>
  <si>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</si>
  <si>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</si>
  <si>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</si>
  <si>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</si>
  <si>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</si>
  <si>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</si>
  <si>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</si>
  <si>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</si>
  <si>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</si>
  <si>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</si>
  <si>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</si>
  <si>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</si>
  <si>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</si>
  <si>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</si>
  <si>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</si>
  <si>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</si>
  <si>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</si>
  <si>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</si>
  <si>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</si>
  <si>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</si>
  <si>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</si>
  <si>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</si>
  <si>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</si>
  <si>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</si>
  <si>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</si>
  <si>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</si>
  <si>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</si>
  <si>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</si>
  <si>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</si>
  <si>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</si>
  <si>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</si>
  <si>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</si>
  <si>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</si>
  <si>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</si>
  <si>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</si>
  <si>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</si>
  <si>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</si>
  <si>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</si>
  <si>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</si>
  <si>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</si>
  <si>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</si>
  <si>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</si>
  <si>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</si>
  <si>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</si>
  <si>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</si>
  <si>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</si>
  <si>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</si>
  <si>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</si>
  <si>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</si>
  <si>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</si>
  <si>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</si>
  <si>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</si>
  <si>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</si>
  <si>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</si>
  <si>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</si>
  <si>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</si>
  <si>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</si>
  <si>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</si>
  <si>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</si>
  <si>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</si>
  <si>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</si>
  <si>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</si>
  <si>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</si>
  <si>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</si>
  <si>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</si>
  <si>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</si>
  <si>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</si>
  <si>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</si>
  <si>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</si>
  <si>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</si>
  <si>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</si>
  <si>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</si>
  <si>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</si>
  <si>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</si>
  <si>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</si>
  <si>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</si>
  <si>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</si>
  <si>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</si>
  <si>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</si>
  <si>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</si>
  <si>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</si>
  <si>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</si>
  <si>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</si>
  <si>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</si>
  <si>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</si>
  <si>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</si>
  <si>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</si>
  <si>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</si>
  <si>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</si>
  <si>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</si>
  <si>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</si>
  <si>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</si>
  <si>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</si>
  <si>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</si>
  <si>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</si>
  <si>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</si>
  <si>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</si>
  <si>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</si>
  <si>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</si>
  <si>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</si>
  <si>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</si>
  <si>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</si>
  <si>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</si>
  <si>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</si>
  <si>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</si>
  <si>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</si>
  <si>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</si>
  <si>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</si>
  <si>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</si>
  <si>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</si>
  <si>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</si>
  <si>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</si>
  <si>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</si>
  <si>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</si>
  <si>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</si>
  <si>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</si>
  <si>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</si>
  <si>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</si>
  <si>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</si>
  <si>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</si>
  <si>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</si>
  <si>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</si>
  <si>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</si>
  <si>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</si>
  <si>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</si>
  <si>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</si>
  <si>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</si>
  <si>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</si>
  <si>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</si>
  <si>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</si>
  <si>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</si>
  <si>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</si>
  <si>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</si>
  <si>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</si>
  <si>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</si>
  <si>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</si>
  <si>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</si>
  <si>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</si>
  <si>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</si>
  <si>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</si>
  <si>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</si>
  <si>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</si>
  <si>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</si>
  <si>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</si>
  <si>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</si>
  <si>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</si>
  <si>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</si>
  <si>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</si>
  <si>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</si>
  <si>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</si>
  <si>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</si>
  <si>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</si>
  <si>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</si>
  <si>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</si>
  <si>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</si>
  <si>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</si>
  <si>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</si>
  <si>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</si>
  <si>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</si>
  <si>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</si>
  <si>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</si>
  <si>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</si>
  <si>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</si>
  <si>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</si>
  <si>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</si>
  <si>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</si>
  <si>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</si>
  <si>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</si>
  <si>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</si>
  <si>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</si>
  <si>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</si>
  <si>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</si>
  <si>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</si>
  <si>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</si>
  <si>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</si>
  <si>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</si>
  <si>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</si>
  <si>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</si>
  <si>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</si>
  <si>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</si>
  <si>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</si>
  <si>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</si>
  <si>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</si>
  <si>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</si>
  <si>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</si>
  <si>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</si>
  <si>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</si>
  <si>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</si>
  <si>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</si>
  <si>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</si>
  <si>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</si>
  <si>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</si>
  <si>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</si>
  <si>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</si>
  <si>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</si>
  <si>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</si>
  <si>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</si>
  <si>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</si>
  <si>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</si>
  <si>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</si>
  <si>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</si>
  <si>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</si>
  <si>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</si>
  <si>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</si>
  <si>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</si>
  <si>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</si>
  <si>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</si>
  <si>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</si>
  <si>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</si>
  <si>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</si>
  <si>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</si>
  <si>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</si>
  <si>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</si>
  <si>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</si>
  <si>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</si>
  <si>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</si>
  <si>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</si>
  <si>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</si>
  <si>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</si>
  <si>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</si>
  <si>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</si>
  <si>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</si>
  <si>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</si>
  <si>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</si>
  <si>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</si>
  <si>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</si>
  <si>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</si>
  <si>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</si>
  <si>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</si>
  <si>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</si>
  <si>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</si>
  <si>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</si>
  <si>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</si>
  <si>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</si>
  <si>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</si>
  <si>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</si>
  <si>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</si>
  <si>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</si>
  <si>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</si>
  <si>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</si>
  <si>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</si>
  <si>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</si>
  <si>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</si>
  <si>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</si>
  <si>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</si>
  <si>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</si>
  <si>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</si>
  <si>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</si>
  <si>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</si>
  <si>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</si>
  <si>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</si>
  <si>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</si>
  <si>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</si>
  <si>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</si>
  <si>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</si>
  <si>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</si>
  <si>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</si>
  <si>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</si>
  <si>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</si>
  <si>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</si>
  <si>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</si>
  <si>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</si>
  <si>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</si>
  <si>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</si>
  <si>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</si>
  <si>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</si>
  <si>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</si>
  <si>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</si>
  <si>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</si>
  <si>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</si>
  <si>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</si>
  <si>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</si>
  <si>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</si>
  <si>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</si>
  <si>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</si>
  <si>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</si>
  <si>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</si>
  <si>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</si>
  <si>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</si>
  <si>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</si>
  <si>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</si>
  <si>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</si>
  <si>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</si>
  <si>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</si>
  <si>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</si>
  <si>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</si>
  <si>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</si>
  <si>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</si>
  <si>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</si>
  <si>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</si>
  <si>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</si>
  <si>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</si>
  <si>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</si>
  <si>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</si>
  <si>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</si>
  <si>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</si>
  <si>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</si>
  <si>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</si>
  <si>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</si>
  <si>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</si>
  <si>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</si>
  <si>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</si>
  <si>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</si>
  <si>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</si>
  <si>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</si>
  <si>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</si>
  <si>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</si>
  <si>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</si>
  <si>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</si>
  <si>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</si>
  <si>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</si>
  <si>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</si>
  <si>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</si>
  <si>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</si>
  <si>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</si>
  <si>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</si>
  <si>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</si>
  <si>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</si>
  <si>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</si>
  <si>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</si>
  <si>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</si>
  <si>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</si>
  <si>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</si>
  <si>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</si>
  <si>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</si>
  <si>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</si>
  <si>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</si>
  <si>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</si>
  <si>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</si>
  <si>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</si>
  <si>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</si>
  <si>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</si>
  <si>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</si>
  <si>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</si>
  <si>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</si>
  <si>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</si>
  <si>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</si>
  <si>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</si>
  <si>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</si>
  <si>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</si>
  <si>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</si>
  <si>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</si>
  <si>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</si>
  <si>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</si>
  <si>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</si>
  <si>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</si>
  <si>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</si>
  <si>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</si>
  <si>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</si>
  <si>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</si>
  <si>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</si>
  <si>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</si>
  <si>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</si>
  <si>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</si>
  <si>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</si>
  <si>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</si>
  <si>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</si>
  <si>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</si>
  <si>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</si>
  <si>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</si>
  <si>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</si>
  <si>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</si>
  <si>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</si>
  <si>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</si>
  <si>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</si>
  <si>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</si>
  <si>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</si>
  <si>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</si>
  <si>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</si>
  <si>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</si>
  <si>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</si>
  <si>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</si>
  <si>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</si>
  <si>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</si>
  <si>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</si>
  <si>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</si>
  <si>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</si>
  <si>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</si>
  <si>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</si>
  <si>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</si>
  <si>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</si>
  <si>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</si>
  <si>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</si>
  <si>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</si>
  <si>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</si>
  <si>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</si>
  <si>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</si>
  <si>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</si>
  <si>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</si>
  <si>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</si>
  <si>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</si>
  <si>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</si>
  <si>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</si>
  <si>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</si>
  <si>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</si>
  <si>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</si>
  <si>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</si>
  <si>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</si>
  <si>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</si>
  <si>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</si>
  <si>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</si>
  <si>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</si>
  <si>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</si>
  <si>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</si>
  <si>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</si>
  <si>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</si>
  <si>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</si>
  <si>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</si>
  <si>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</si>
  <si>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</si>
  <si>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</si>
  <si>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</si>
  <si>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</si>
  <si>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</si>
  <si>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</si>
  <si>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</si>
  <si>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</si>
  <si>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</si>
  <si>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</si>
  <si>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</si>
  <si>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</si>
  <si>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</si>
  <si>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</si>
  <si>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</si>
  <si>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</si>
  <si>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</si>
  <si>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</si>
  <si>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</si>
  <si>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</si>
  <si>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</si>
  <si>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</si>
  <si>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</si>
  <si>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</si>
  <si>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</si>
  <si>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</si>
  <si>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</si>
  <si>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</si>
  <si>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</si>
  <si>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</si>
  <si>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</si>
  <si>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</si>
  <si>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</si>
  <si>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</si>
  <si>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</si>
  <si>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</si>
  <si>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</si>
  <si>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</si>
  <si>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</si>
  <si>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</si>
  <si>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</si>
  <si>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</si>
  <si>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</si>
  <si>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</si>
  <si>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</si>
  <si>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</si>
  <si>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</si>
  <si>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</si>
  <si>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</si>
  <si>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</si>
  <si>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</si>
  <si>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</si>
  <si>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</si>
  <si>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</si>
  <si>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</si>
  <si>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</si>
  <si>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</si>
  <si>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</si>
  <si>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</si>
  <si>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</si>
  <si>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</si>
  <si>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</si>
  <si>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</si>
  <si>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</si>
  <si>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</si>
  <si>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</si>
  <si>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</si>
  <si>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</si>
  <si>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</si>
  <si>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</si>
  <si>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</si>
  <si>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</si>
  <si>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</si>
  <si>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</si>
  <si>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</si>
  <si>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</si>
  <si>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</si>
  <si>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</si>
  <si>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</si>
  <si>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</si>
  <si>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</si>
  <si>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</si>
  <si>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</si>
  <si>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</si>
  <si>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</si>
  <si>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</si>
  <si>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</si>
  <si>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</si>
  <si>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</si>
  <si>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</si>
  <si>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</si>
  <si>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</si>
  <si>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</si>
  <si>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</si>
  <si>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</si>
  <si>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</si>
  <si>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</si>
  <si>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</si>
  <si>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</si>
  <si>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</si>
  <si>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</si>
  <si>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</si>
  <si>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</si>
  <si>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</si>
  <si>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</si>
  <si>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</si>
  <si>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</si>
  <si>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</si>
  <si>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</si>
  <si>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</si>
  <si>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</si>
  <si>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</si>
  <si>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</si>
  <si>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</si>
  <si>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</si>
  <si>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</si>
  <si>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</si>
  <si>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</si>
  <si>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</si>
  <si>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</si>
  <si>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</si>
  <si>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</si>
  <si>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</si>
  <si>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</si>
  <si>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</si>
  <si>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</si>
  <si>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</si>
  <si>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</si>
  <si>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</si>
  <si>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</si>
  <si>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</si>
  <si>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</si>
  <si>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</si>
  <si>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</si>
  <si>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</si>
  <si>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</si>
  <si>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</si>
  <si>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</si>
  <si>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</si>
  <si>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</si>
  <si>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</si>
  <si>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</si>
  <si>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</si>
  <si>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</si>
  <si>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</si>
  <si>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</si>
  <si>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</si>
  <si>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</si>
  <si>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</si>
  <si>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</si>
  <si>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</si>
  <si>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</si>
  <si>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</si>
  <si>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</si>
  <si>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</si>
  <si>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</si>
  <si>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</si>
  <si>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</si>
  <si>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</si>
  <si>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</si>
  <si>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</si>
  <si>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</si>
  <si>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</si>
  <si>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</si>
  <si>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</si>
  <si>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</si>
  <si>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</si>
  <si>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</si>
  <si>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</si>
  <si>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</si>
  <si>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</si>
  <si>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</si>
  <si>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</si>
  <si>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</si>
  <si>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</si>
  <si>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</si>
  <si>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</si>
  <si>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</si>
  <si>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</si>
  <si>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</si>
  <si>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</si>
  <si>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</si>
  <si>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</si>
  <si>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</si>
  <si>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</si>
  <si>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</si>
  <si>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</si>
  <si>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</si>
  <si>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</si>
  <si>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</si>
  <si>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</si>
  <si>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</si>
  <si>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</si>
  <si>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</si>
  <si>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</si>
  <si>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</si>
  <si>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</si>
  <si>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</si>
  <si>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</si>
  <si>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</si>
  <si>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</si>
  <si>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</si>
  <si>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</si>
  <si>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</si>
  <si>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</si>
  <si>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</si>
  <si>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</si>
  <si>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</si>
  <si>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</si>
  <si>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</si>
  <si>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</si>
  <si>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</si>
  <si>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</si>
  <si>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</si>
  <si>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</si>
  <si>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</si>
  <si>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</si>
  <si>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</si>
  <si>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</si>
  <si>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</si>
  <si>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</si>
  <si>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</si>
  <si>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</si>
  <si>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</si>
  <si>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</si>
  <si>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</si>
  <si>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</si>
  <si>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</si>
  <si>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</si>
  <si>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</si>
  <si>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</si>
  <si>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</si>
  <si>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</si>
  <si>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</si>
  <si>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</si>
  <si>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</si>
  <si>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</si>
  <si>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</si>
  <si>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</si>
  <si>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</si>
  <si>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</si>
  <si>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</si>
  <si>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</si>
  <si>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</si>
  <si>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</si>
  <si>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</si>
  <si>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</si>
  <si>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</si>
  <si>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</si>
  <si>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</si>
  <si>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</si>
  <si>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</si>
  <si>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</si>
  <si>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</si>
  <si>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</si>
  <si>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</si>
  <si>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</si>
  <si>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</si>
  <si>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</si>
  <si>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</si>
  <si>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</si>
  <si>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</si>
  <si>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</si>
  <si>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</si>
  <si>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</si>
  <si>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</si>
  <si>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</si>
  <si>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</si>
  <si>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</si>
  <si>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</si>
  <si>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</si>
  <si>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</si>
  <si>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</si>
  <si>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</si>
  <si>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</si>
  <si>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</si>
  <si>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</si>
  <si>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</si>
  <si>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</si>
  <si>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</si>
  <si>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</si>
  <si>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</si>
  <si>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</si>
  <si>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</si>
  <si>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</si>
  <si>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</si>
  <si>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</si>
  <si>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</si>
  <si>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</si>
  <si>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</si>
  <si>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</si>
  <si>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</si>
  <si>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</si>
  <si>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</si>
  <si>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</si>
  <si>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</si>
  <si>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</si>
  <si>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</si>
  <si>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</si>
  <si>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</si>
  <si>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</si>
  <si>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</si>
  <si>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</si>
  <si>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</si>
  <si>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</si>
  <si>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</si>
  <si>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</si>
  <si>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</si>
  <si>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</si>
  <si>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</si>
  <si>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</si>
  <si>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</si>
  <si>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</si>
  <si>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</si>
  <si>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</si>
  <si>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</si>
  <si>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</si>
  <si>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</si>
  <si>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</si>
  <si>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</si>
  <si>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</si>
  <si>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</si>
  <si>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</si>
  <si>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</si>
  <si>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</si>
  <si>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</si>
  <si>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</si>
  <si>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</si>
  <si>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</si>
  <si>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</si>
  <si>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</si>
  <si>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</si>
  <si>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</si>
  <si>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</si>
  <si>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</si>
  <si>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</si>
  <si>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</si>
  <si>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</si>
  <si>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</si>
  <si>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</si>
  <si>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</si>
  <si>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</si>
  <si>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</si>
  <si>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</si>
  <si>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</si>
  <si>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</si>
  <si>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</si>
  <si>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</si>
  <si>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</si>
  <si>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</si>
  <si>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</si>
  <si>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</si>
  <si>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</si>
  <si>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</si>
  <si>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</si>
  <si>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</si>
  <si>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</si>
  <si>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</si>
  <si>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</si>
  <si>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</si>
  <si>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</si>
  <si>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</si>
  <si>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</si>
  <si>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</si>
  <si>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</si>
  <si>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</si>
  <si>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</si>
  <si>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</si>
  <si>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</si>
  <si>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</si>
  <si>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</si>
  <si>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</si>
  <si>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</si>
  <si>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</si>
  <si>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</si>
  <si>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</si>
  <si>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</si>
  <si>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</si>
  <si>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</si>
  <si>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</si>
  <si>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</si>
  <si>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</si>
  <si>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</si>
  <si>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</si>
  <si>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</si>
  <si>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</si>
  <si>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</si>
  <si>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</si>
  <si>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</si>
  <si>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</si>
  <si>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</si>
  <si>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</si>
  <si>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</si>
  <si>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</si>
  <si>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</si>
  <si>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</si>
  <si>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</si>
  <si>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</si>
  <si>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</si>
  <si>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</si>
  <si>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</si>
  <si>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</si>
  <si>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</si>
  <si>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</si>
  <si>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</si>
  <si>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</si>
  <si>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</si>
  <si>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</si>
  <si>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</si>
  <si>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</si>
  <si>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</si>
  <si>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</si>
  <si>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</si>
  <si>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</si>
  <si>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</si>
  <si>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</si>
  <si>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</si>
  <si>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</si>
  <si>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</si>
  <si>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</si>
  <si>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</si>
  <si>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</si>
  <si>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</si>
  <si>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</si>
  <si>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</si>
  <si>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</si>
  <si>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</si>
  <si>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</si>
  <si>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</si>
  <si>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</si>
  <si>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</si>
  <si>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</si>
  <si>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</si>
  <si>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</si>
  <si>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</si>
  <si>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</si>
  <si>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</si>
  <si>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</si>
  <si>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</si>
  <si>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</si>
  <si>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</si>
  <si>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</si>
  <si>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</si>
  <si>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</si>
  <si>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</si>
  <si>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</si>
  <si>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</si>
  <si>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</si>
  <si>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</si>
  <si>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</si>
  <si>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</si>
  <si>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</si>
  <si>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</si>
  <si>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</si>
  <si>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</si>
  <si>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</si>
  <si>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</si>
  <si>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</si>
  <si>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</si>
  <si>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</si>
  <si>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</si>
  <si>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</si>
  <si>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</si>
  <si>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</si>
  <si>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</si>
  <si>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</si>
  <si>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</si>
  <si>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</si>
  <si>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</si>
  <si>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</si>
  <si>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</si>
  <si>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</si>
  <si>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</si>
  <si>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</si>
  <si>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</si>
  <si>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</si>
  <si>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</si>
  <si>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</si>
  <si>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</si>
  <si>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</si>
  <si>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</si>
  <si>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</si>
  <si>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</si>
  <si>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</si>
  <si>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</si>
  <si>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</si>
  <si>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</si>
  <si>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</si>
  <si>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</si>
  <si>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</si>
  <si>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</si>
  <si>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</si>
  <si>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</si>
  <si>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</si>
  <si>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</si>
  <si>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</si>
  <si>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</si>
  <si>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</si>
  <si>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</si>
  <si>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</si>
  <si>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</si>
  <si>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</si>
  <si>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</si>
  <si>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</si>
  <si>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</si>
  <si>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</si>
  <si>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</si>
  <si>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</si>
  <si>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</si>
  <si>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</si>
  <si>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</si>
  <si>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</si>
  <si>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</si>
  <si>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</si>
  <si>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</si>
  <si>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</si>
  <si>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</si>
  <si>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</si>
  <si>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</si>
  <si>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</si>
  <si>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</si>
  <si>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</si>
  <si>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</si>
  <si>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</si>
  <si>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</si>
  <si>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</si>
  <si>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</si>
  <si>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</si>
  <si>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</si>
  <si>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</si>
  <si>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</si>
  <si>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</si>
  <si>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</si>
  <si>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</si>
  <si>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</si>
  <si>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</si>
  <si>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</si>
  <si>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</si>
  <si>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</si>
  <si>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</si>
  <si>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</si>
  <si>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</si>
  <si>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</si>
  <si>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</si>
  <si>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</si>
  <si>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</si>
  <si>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</si>
  <si>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</si>
  <si>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</si>
  <si>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</si>
  <si>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</si>
  <si>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</si>
  <si>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</si>
  <si>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</si>
  <si>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</si>
  <si>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</si>
  <si>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</si>
  <si>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</si>
  <si>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</si>
  <si>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</si>
  <si>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</si>
  <si>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</si>
  <si>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</si>
  <si>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</si>
  <si>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</si>
  <si>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</si>
  <si>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</si>
  <si>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</si>
  <si>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</si>
  <si>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</si>
  <si>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</si>
  <si>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</si>
  <si>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</si>
  <si>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</si>
  <si>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</si>
  <si>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</si>
  <si>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</si>
  <si>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</si>
  <si>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</si>
  <si>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</si>
  <si>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</si>
  <si>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</si>
  <si>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</si>
  <si>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</si>
  <si>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</si>
  <si>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</si>
  <si>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</si>
  <si>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</si>
  <si>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</si>
  <si>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</si>
  <si>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</si>
  <si>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</si>
  <si>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</si>
  <si>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</si>
  <si>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</si>
  <si>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</si>
  <si>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</si>
  <si>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</si>
  <si>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</si>
  <si>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</si>
  <si>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</si>
  <si>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</si>
  <si>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</si>
  <si>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</si>
  <si>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</si>
  <si>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</si>
  <si>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</si>
  <si>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</si>
  <si>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</si>
  <si>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</si>
  <si>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</si>
  <si>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</si>
  <si>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</si>
  <si>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</si>
  <si>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</si>
  <si>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</si>
  <si>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</si>
  <si>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</si>
  <si>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</si>
  <si>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</si>
  <si>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</si>
  <si>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</si>
  <si>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</si>
  <si>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</si>
  <si>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</si>
  <si>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</si>
  <si>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</si>
  <si>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</si>
  <si>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</si>
  <si>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</si>
  <si>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</si>
  <si>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</si>
  <si>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</si>
  <si>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</si>
  <si>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</si>
  <si>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</si>
  <si>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</si>
  <si>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</si>
  <si>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</si>
  <si>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</si>
  <si>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</si>
  <si>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</si>
  <si>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</si>
  <si>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</si>
  <si>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</si>
  <si>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</si>
  <si>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</si>
  <si>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</si>
  <si>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</si>
  <si>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</si>
  <si>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</si>
  <si>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</si>
  <si>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</si>
  <si>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</si>
  <si>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</si>
  <si>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</si>
  <si>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</si>
  <si>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</si>
  <si>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</si>
  <si>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</si>
  <si>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</si>
  <si>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</si>
  <si>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</si>
  <si>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</si>
  <si>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</si>
  <si>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</si>
  <si>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</si>
  <si>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</si>
  <si>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</si>
  <si>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</si>
  <si>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</si>
  <si>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</si>
  <si>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</si>
  <si>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</si>
  <si>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</si>
  <si>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</si>
  <si>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</si>
  <si>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</si>
  <si>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</si>
  <si>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</si>
  <si>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</si>
  <si>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</si>
  <si>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</si>
  <si>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</si>
  <si>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</si>
  <si>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</si>
  <si>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</si>
  <si>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</si>
  <si>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</si>
  <si>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</si>
  <si>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</si>
  <si>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</si>
  <si>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</si>
  <si>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</si>
  <si>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</si>
  <si>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</si>
  <si>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</si>
  <si>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</si>
  <si>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</si>
  <si>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</si>
  <si>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</si>
  <si>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</si>
  <si>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</si>
  <si>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</si>
  <si>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</si>
  <si>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</si>
  <si>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</si>
  <si>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</si>
  <si>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</si>
  <si>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</si>
  <si>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</si>
  <si>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</si>
  <si>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</si>
  <si>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</si>
  <si>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</si>
  <si>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</si>
  <si>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</si>
  <si>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</si>
  <si>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</si>
  <si>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</si>
  <si>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</si>
  <si>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</si>
  <si>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</si>
  <si>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</si>
  <si>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</si>
  <si>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</si>
  <si>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</si>
  <si>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</si>
  <si>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</si>
  <si>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</si>
  <si>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</si>
  <si>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</si>
  <si>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</si>
  <si>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</si>
  <si>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</si>
  <si>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</si>
  <si>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</si>
  <si>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</si>
  <si>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</si>
  <si>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</si>
  <si>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</si>
  <si>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</si>
  <si>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</si>
  <si>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</si>
  <si>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</si>
  <si>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</si>
  <si>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</si>
  <si>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</si>
  <si>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</si>
  <si>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</si>
  <si>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</si>
  <si>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</si>
  <si>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</si>
  <si>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</si>
  <si>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</si>
  <si>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</si>
  <si>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</si>
  <si>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</si>
  <si>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</si>
  <si>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</si>
  <si>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</si>
  <si>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</si>
  <si>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</si>
  <si>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</si>
  <si>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</si>
  <si>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</si>
  <si>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</si>
  <si>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</si>
  <si>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</si>
  <si>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</si>
  <si>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</si>
  <si>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</si>
  <si>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</si>
  <si>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</si>
  <si>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</si>
  <si>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</si>
  <si>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</si>
  <si>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</si>
  <si>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</si>
  <si>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</si>
  <si>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</si>
  <si>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</si>
  <si>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</si>
  <si>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</si>
  <si>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</si>
  <si>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</si>
  <si>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</si>
  <si>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</si>
  <si>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</si>
  <si>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</si>
  <si>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</si>
  <si>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</si>
  <si>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</si>
  <si>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</si>
  <si>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</si>
  <si>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</si>
  <si>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</si>
  <si>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</si>
  <si>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</si>
  <si>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</si>
  <si>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</si>
  <si>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</si>
  <si>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</si>
  <si>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</si>
  <si>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</si>
  <si>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</si>
  <si>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</si>
  <si>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</si>
  <si>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</si>
  <si>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</si>
  <si>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</si>
  <si>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</si>
  <si>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</si>
  <si>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</si>
  <si>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</si>
  <si>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</si>
  <si>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</si>
  <si>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</si>
  <si>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</si>
  <si>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</si>
  <si>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</si>
  <si>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</si>
  <si>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</si>
  <si>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</si>
  <si>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</si>
  <si>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</si>
  <si>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</si>
  <si>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</si>
  <si>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</si>
  <si>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</si>
  <si>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</si>
  <si>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</si>
  <si>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</si>
  <si>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</si>
  <si>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</si>
  <si>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</si>
  <si>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</si>
  <si>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</si>
  <si>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</si>
  <si>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</si>
  <si>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</si>
  <si>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</si>
  <si>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</si>
  <si>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</si>
  <si>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</si>
  <si>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</si>
  <si>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</si>
  <si>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</si>
  <si>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</si>
  <si>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</si>
  <si>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</si>
  <si>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</si>
  <si>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</si>
  <si>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</si>
  <si>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</si>
  <si>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</si>
  <si>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</si>
  <si>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</si>
  <si>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</si>
  <si>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</si>
  <si>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</si>
  <si>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</si>
  <si>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</si>
  <si>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</si>
  <si>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</si>
  <si>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</si>
  <si>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</si>
  <si>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</si>
  <si>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</si>
  <si>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</si>
  <si>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</si>
  <si>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</si>
  <si>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</si>
  <si>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</si>
  <si>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</si>
  <si>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</si>
  <si>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</si>
  <si>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</si>
  <si>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</si>
  <si>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</si>
  <si>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</si>
  <si>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</si>
  <si>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</si>
  <si>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</si>
  <si>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</si>
  <si>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</si>
  <si>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</si>
  <si>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</si>
  <si>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</si>
  <si>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</si>
  <si>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</si>
  <si>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</si>
  <si>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</si>
  <si>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</si>
  <si>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</si>
  <si>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</si>
  <si>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</si>
  <si>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</si>
  <si>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</si>
  <si>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</si>
  <si>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</si>
  <si>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</si>
  <si>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</si>
  <si>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</si>
  <si>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</si>
  <si>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</si>
  <si>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</si>
  <si>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</si>
  <si>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</si>
  <si>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</si>
  <si>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</si>
  <si>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</si>
  <si>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</si>
  <si>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</si>
  <si>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</si>
  <si>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</si>
  <si>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</si>
  <si>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</si>
  <si>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</si>
  <si>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</si>
  <si>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</si>
  <si>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</si>
  <si>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</si>
  <si>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</si>
  <si>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</si>
  <si>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</si>
  <si>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</si>
  <si>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</si>
  <si>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</si>
  <si>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</si>
  <si>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</si>
  <si>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</si>
  <si>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</si>
  <si>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</si>
  <si>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</si>
  <si>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</si>
  <si>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</si>
  <si>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</si>
  <si>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</si>
  <si>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</si>
  <si>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</si>
  <si>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</si>
  <si>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</si>
  <si>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</si>
  <si>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</si>
  <si>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</si>
  <si>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</si>
  <si>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</si>
  <si>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</si>
  <si>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</si>
  <si>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</si>
  <si>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</si>
  <si>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</si>
  <si>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</si>
  <si>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</si>
  <si>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</si>
  <si>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</si>
  <si>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</si>
  <si>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</si>
  <si>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</si>
  <si>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</si>
  <si>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</si>
  <si>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</si>
  <si>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</si>
  <si>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</si>
  <si>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</si>
  <si>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</si>
  <si>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</si>
  <si>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</si>
  <si>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</si>
  <si>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</si>
  <si>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</si>
  <si>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</si>
  <si>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</si>
  <si>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</si>
  <si>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</si>
  <si>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</si>
  <si>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</si>
  <si>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</si>
  <si>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</si>
  <si>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</si>
  <si>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</si>
  <si>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</si>
  <si>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</si>
  <si>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</si>
  <si>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</si>
  <si>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</si>
  <si>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</si>
  <si>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</si>
  <si>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</si>
  <si>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</si>
  <si>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</si>
  <si>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</si>
  <si>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</si>
  <si>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</si>
  <si>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</si>
  <si>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</si>
  <si>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</si>
  <si>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</si>
  <si>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</si>
  <si>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</si>
  <si>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</si>
  <si>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</si>
  <si>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</si>
  <si>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</si>
  <si>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</si>
  <si>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</si>
  <si>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</si>
  <si>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</si>
  <si>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</si>
  <si>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</si>
  <si>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</si>
  <si>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</si>
  <si>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</si>
  <si>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</si>
  <si>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</si>
  <si>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</si>
  <si>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</si>
  <si>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</si>
  <si>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</si>
  <si>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</si>
  <si>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</si>
  <si>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</si>
  <si>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</si>
  <si>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</si>
  <si>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</si>
  <si>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</si>
  <si>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</si>
  <si>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</si>
  <si>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</si>
  <si>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</si>
  <si>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</si>
  <si>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</si>
  <si>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</si>
  <si>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</si>
  <si>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</si>
  <si>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</si>
  <si>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</si>
  <si>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</si>
  <si>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</si>
  <si>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</si>
  <si>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</si>
  <si>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</si>
  <si>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</si>
  <si>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</si>
  <si>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</si>
  <si>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</si>
  <si>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</si>
  <si>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</si>
  <si>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</si>
  <si>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</si>
  <si>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</si>
  <si>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</si>
  <si>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</si>
  <si>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</si>
  <si>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</si>
  <si>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</si>
  <si>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</si>
  <si>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</si>
  <si>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</si>
  <si>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</si>
  <si>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</si>
  <si>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</si>
  <si>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</si>
  <si>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</si>
  <si>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</si>
  <si>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</si>
  <si>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</si>
  <si>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</si>
  <si>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</si>
  <si>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</si>
  <si>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</si>
  <si>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</si>
  <si>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</si>
  <si>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</si>
  <si>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</si>
  <si>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</si>
  <si>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</si>
  <si>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</si>
  <si>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</si>
  <si>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</si>
  <si>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</si>
  <si>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</si>
  <si>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</si>
  <si>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</si>
  <si>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</si>
  <si>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</si>
  <si>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</si>
  <si>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</si>
  <si>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</si>
  <si>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</si>
  <si>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</si>
  <si>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</si>
  <si>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</si>
  <si>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</si>
  <si>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</si>
  <si>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</si>
  <si>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</si>
  <si>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</si>
  <si>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</si>
  <si>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</si>
  <si>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</si>
  <si>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</si>
  <si>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</si>
  <si>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</si>
  <si>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</si>
  <si>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</si>
  <si>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</si>
  <si>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</si>
  <si>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</si>
  <si>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</si>
  <si>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</si>
  <si>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</si>
  <si>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</si>
  <si>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</si>
  <si>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</si>
  <si>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</si>
  <si>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</si>
  <si>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</si>
  <si>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</si>
  <si>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</si>
  <si>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</si>
  <si>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</si>
  <si>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</si>
  <si>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</si>
  <si>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</si>
  <si>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</si>
  <si>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</si>
  <si>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</si>
  <si>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</si>
  <si>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</si>
  <si>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</si>
  <si>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</si>
  <si>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</si>
  <si>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</si>
  <si>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</si>
  <si>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</si>
  <si>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</si>
  <si>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</si>
  <si>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</si>
  <si>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</si>
  <si>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</si>
  <si>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</si>
  <si>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</si>
  <si>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</si>
  <si>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</si>
  <si>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</si>
  <si>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</si>
  <si>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</si>
  <si>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</si>
  <si>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</si>
  <si>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</si>
  <si>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</si>
  <si>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</si>
  <si>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</si>
  <si>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</si>
  <si>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</si>
  <si>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</si>
  <si>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</si>
  <si>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</si>
  <si>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</si>
  <si>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</si>
  <si>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</si>
  <si>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</si>
  <si>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</si>
  <si>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</si>
  <si>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</si>
  <si>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</si>
  <si>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</si>
  <si>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</si>
  <si>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</si>
  <si>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</si>
  <si>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</si>
  <si>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</si>
  <si>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</si>
  <si>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</si>
  <si>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</si>
  <si>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</si>
  <si>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</si>
  <si>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</si>
  <si>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</si>
  <si>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</si>
  <si>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</si>
  <si>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</si>
  <si>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</si>
  <si>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</si>
  <si>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</si>
  <si>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</si>
  <si>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</si>
  <si>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</si>
  <si>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</si>
  <si>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</si>
  <si>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</si>
  <si>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</si>
  <si>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</si>
  <si>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</si>
  <si>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</si>
  <si>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</si>
  <si>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</si>
  <si>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</si>
  <si>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</si>
  <si>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</si>
  <si>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</si>
  <si>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</si>
  <si>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</si>
  <si>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</si>
  <si>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</si>
  <si>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</si>
  <si>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</si>
  <si>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</si>
  <si>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</si>
  <si>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</si>
  <si>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</si>
  <si>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</si>
  <si>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</si>
  <si>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</si>
  <si>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</si>
  <si>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</si>
  <si>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</si>
  <si>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</si>
  <si>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</si>
  <si>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</si>
  <si>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</si>
  <si>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</si>
  <si>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</si>
  <si>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</si>
  <si>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</si>
  <si>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</si>
  <si>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</si>
  <si>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</si>
  <si>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</si>
  <si>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</si>
  <si>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</si>
  <si>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</si>
  <si>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</si>
  <si>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</si>
  <si>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</si>
  <si>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</si>
  <si>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</si>
  <si>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</si>
  <si>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</si>
  <si>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</si>
  <si>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</si>
  <si>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</si>
  <si>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</si>
  <si>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</si>
  <si>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</si>
  <si>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</si>
  <si>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</si>
  <si>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</si>
  <si>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</si>
  <si>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</si>
  <si>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</si>
  <si>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</si>
  <si>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</si>
  <si>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</si>
  <si>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</si>
  <si>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</si>
  <si>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</si>
  <si>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</si>
  <si>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</si>
  <si>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</si>
  <si>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</si>
  <si>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</si>
  <si>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</si>
  <si>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</si>
  <si>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</si>
  <si>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</si>
  <si>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</si>
  <si>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</si>
  <si>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</si>
  <si>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</si>
  <si>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</si>
  <si>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</si>
  <si>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</si>
  <si>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</si>
  <si>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</si>
  <si>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</si>
  <si>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</si>
  <si>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</si>
  <si>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</si>
  <si>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</si>
  <si>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</si>
  <si>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</si>
  <si>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</si>
  <si>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</si>
  <si>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</si>
  <si>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</si>
  <si>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</si>
  <si>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</si>
  <si>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</si>
  <si>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</si>
  <si>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</si>
  <si>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</si>
  <si>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</si>
  <si>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</si>
  <si>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</si>
  <si>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</si>
  <si>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</si>
  <si>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</si>
  <si>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</si>
  <si>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</si>
  <si>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</si>
  <si>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</si>
  <si>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</si>
  <si>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</si>
  <si>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</si>
  <si>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</si>
  <si>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</si>
  <si>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</si>
  <si>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</si>
  <si>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</si>
  <si>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</si>
  <si>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</si>
  <si>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</si>
  <si>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</si>
  <si>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</si>
  <si>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</si>
  <si>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</si>
  <si>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</si>
  <si>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</si>
  <si>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</si>
  <si>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</si>
  <si>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</si>
  <si>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</si>
  <si>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</si>
  <si>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</si>
  <si>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</si>
  <si>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</si>
  <si>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</si>
  <si>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</si>
  <si>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</si>
  <si>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</si>
  <si>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</si>
  <si>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</si>
  <si>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</si>
  <si>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</si>
  <si>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</si>
  <si>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</si>
  <si>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</si>
  <si>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</si>
  <si>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</si>
  <si>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</si>
  <si>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</si>
  <si>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</si>
  <si>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</si>
  <si>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</si>
  <si>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</si>
  <si>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</si>
  <si>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</si>
  <si>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</si>
  <si>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</si>
  <si>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</si>
  <si>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</si>
  <si>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</si>
  <si>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</si>
  <si>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</si>
  <si>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</si>
  <si>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</si>
  <si>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</si>
  <si>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</si>
  <si>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</si>
  <si>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</si>
  <si>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</si>
  <si>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</si>
  <si>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</si>
  <si>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</si>
  <si>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</si>
  <si>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</si>
  <si>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</si>
  <si>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</si>
  <si>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</si>
  <si>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</si>
  <si>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</si>
  <si>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</si>
  <si>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</si>
  <si>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</si>
  <si>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</si>
  <si>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</si>
  <si>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</si>
  <si>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</si>
  <si>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</si>
  <si>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</si>
  <si>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</si>
  <si>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</si>
  <si>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</si>
  <si>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</si>
  <si>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</si>
  <si>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</si>
  <si>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</si>
  <si>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</si>
  <si>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</si>
  <si>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</si>
  <si>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</si>
  <si>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</si>
  <si>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</si>
  <si>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</si>
  <si>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</si>
  <si>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</si>
  <si>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</si>
  <si>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</si>
  <si>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</si>
  <si>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</si>
  <si>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</si>
  <si>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</si>
  <si>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</si>
  <si>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</si>
  <si>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</si>
  <si>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</si>
  <si>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</si>
  <si>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</si>
  <si>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</si>
  <si>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</si>
  <si>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</si>
  <si>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</si>
  <si>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</si>
  <si>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</si>
  <si>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</si>
  <si>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</si>
  <si>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</si>
  <si>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</si>
  <si>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</si>
  <si>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</si>
  <si>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</si>
  <si>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</si>
  <si>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</si>
  <si>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</si>
  <si>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</si>
  <si>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</si>
  <si>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</si>
  <si>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</si>
  <si>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</si>
  <si>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</si>
  <si>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</si>
  <si>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</si>
  <si>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</si>
  <si>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</si>
  <si>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</si>
  <si>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</si>
  <si>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</si>
  <si>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</si>
  <si>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</si>
  <si>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</si>
  <si>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</si>
  <si>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</si>
  <si>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</si>
  <si>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</si>
  <si>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</si>
  <si>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</si>
  <si>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</si>
  <si>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</si>
  <si>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</si>
  <si>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</si>
  <si>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</si>
  <si>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</si>
  <si>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</si>
  <si>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</si>
  <si>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</si>
  <si>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</si>
  <si>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</si>
  <si>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</si>
  <si>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</si>
  <si>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</si>
  <si>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</si>
  <si>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</si>
  <si>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</si>
  <si>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</si>
  <si>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</si>
  <si>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</si>
  <si>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</si>
  <si>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</si>
  <si>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</si>
  <si>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</si>
  <si>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</si>
  <si>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</si>
  <si>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</si>
  <si>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</si>
  <si>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</si>
  <si>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</si>
  <si>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</si>
  <si>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</si>
  <si>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</si>
  <si>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</si>
  <si>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</si>
  <si>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</si>
  <si>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</si>
  <si>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</si>
  <si>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</si>
  <si>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</si>
  <si>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</si>
  <si>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</si>
  <si>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</si>
  <si>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</si>
  <si>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</si>
  <si>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</si>
  <si>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</si>
  <si>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</si>
  <si>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</si>
  <si>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</si>
  <si>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</si>
  <si>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</si>
  <si>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</si>
  <si>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</si>
  <si>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</si>
  <si>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</si>
  <si>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</si>
  <si>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</si>
  <si>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</si>
  <si>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</si>
  <si>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</si>
  <si>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</si>
  <si>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</si>
  <si>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</si>
  <si>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</si>
  <si>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</si>
  <si>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</si>
  <si>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</si>
  <si>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</si>
  <si>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</si>
  <si>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</si>
  <si>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</si>
  <si>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</si>
  <si>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</si>
  <si>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</si>
  <si>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</si>
  <si>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</si>
  <si>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</si>
  <si>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</si>
  <si>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</si>
  <si>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</si>
  <si>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</si>
  <si>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</si>
  <si>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</si>
  <si>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</si>
  <si>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</si>
  <si>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</si>
  <si>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</si>
  <si>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</si>
  <si>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</si>
  <si>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</si>
  <si>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</si>
  <si>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</si>
  <si>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</si>
  <si>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</si>
  <si>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</si>
  <si>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</si>
  <si>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</si>
  <si>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</si>
  <si>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</si>
  <si>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</si>
  <si>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</si>
  <si>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</si>
  <si>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</si>
  <si>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</si>
  <si>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</si>
  <si>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</si>
  <si>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</si>
  <si>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</si>
  <si>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</si>
  <si>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</si>
  <si>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</si>
  <si>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</si>
  <si>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</si>
  <si>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</si>
  <si>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</si>
  <si>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</si>
  <si>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</si>
  <si>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</si>
  <si>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</si>
  <si>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</si>
  <si>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</si>
  <si>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</si>
  <si>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</si>
  <si>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</si>
  <si>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</si>
  <si>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</si>
  <si>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</si>
  <si>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</si>
  <si>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</si>
  <si>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</si>
  <si>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</si>
  <si>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</si>
  <si>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</si>
  <si>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</si>
  <si>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</si>
  <si>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</si>
  <si>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</si>
  <si>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</si>
  <si>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</si>
  <si>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</si>
  <si>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</si>
  <si>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</si>
  <si>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</si>
  <si>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</si>
  <si>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</si>
  <si>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</si>
  <si>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</si>
  <si>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</si>
  <si>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</si>
  <si>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</si>
  <si>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</si>
  <si>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</si>
  <si>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</si>
  <si>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</si>
  <si>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</si>
  <si>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</si>
  <si>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</si>
  <si>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</si>
  <si>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</si>
  <si>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</si>
  <si>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</si>
  <si>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</si>
  <si>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</si>
  <si>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</si>
  <si>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</si>
  <si>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</si>
  <si>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</si>
  <si>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</si>
  <si>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</si>
  <si>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</si>
  <si>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</si>
  <si>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</si>
  <si>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</si>
  <si>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</si>
  <si>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</si>
  <si>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</si>
  <si>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</si>
  <si>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</si>
  <si>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</si>
  <si>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</si>
  <si>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</si>
  <si>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</si>
  <si>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</si>
  <si>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</si>
  <si>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</si>
  <si>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</si>
  <si>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</si>
  <si>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</si>
  <si>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</si>
  <si>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</si>
  <si>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</si>
  <si>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</si>
  <si>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</si>
  <si>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</si>
  <si>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</si>
  <si>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</si>
  <si>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</si>
  <si>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</si>
  <si>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</si>
  <si>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</si>
  <si>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</si>
  <si>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</si>
  <si>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</si>
  <si>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</si>
  <si>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</si>
  <si>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</si>
  <si>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</si>
  <si>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</si>
  <si>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</si>
  <si>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</si>
  <si>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</si>
  <si>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</si>
  <si>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</si>
  <si>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</si>
  <si>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</si>
  <si>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</si>
  <si>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</si>
  <si>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</si>
  <si>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</si>
  <si>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</si>
  <si>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</si>
  <si>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</si>
  <si>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</si>
  <si>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</si>
  <si>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</si>
  <si>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</si>
  <si>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</si>
  <si>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</si>
  <si>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</si>
  <si>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</si>
  <si>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</si>
  <si>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</si>
  <si>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</si>
  <si>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</si>
  <si>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</si>
  <si>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</si>
  <si>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</si>
  <si>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</si>
  <si>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</si>
  <si>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</si>
  <si>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</si>
  <si>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</si>
  <si>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</si>
  <si>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</si>
  <si>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</si>
  <si>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</si>
  <si>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</si>
  <si>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</si>
  <si>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</si>
  <si>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</si>
  <si>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</si>
  <si>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</si>
  <si>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</si>
  <si>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</si>
  <si>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</si>
  <si>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</si>
  <si>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</si>
  <si>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</si>
  <si>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</si>
  <si>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</si>
  <si>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</si>
  <si>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</si>
  <si>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</si>
  <si>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</si>
  <si>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</si>
  <si>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</si>
  <si>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</si>
  <si>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</si>
  <si>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</si>
  <si>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</si>
  <si>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</si>
  <si>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</si>
  <si>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</si>
  <si>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</si>
  <si>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</si>
  <si>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</si>
  <si>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</si>
  <si>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</si>
  <si>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</si>
  <si>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</si>
  <si>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</si>
  <si>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</si>
  <si>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</si>
  <si>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</si>
  <si>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</si>
  <si>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</si>
  <si>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</si>
  <si>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</si>
  <si>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</si>
  <si>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</si>
  <si>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</si>
  <si>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</si>
  <si>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</si>
  <si>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</si>
  <si>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</si>
  <si>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</si>
  <si>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</si>
  <si>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</si>
  <si>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</si>
  <si>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</si>
  <si>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</si>
  <si>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</si>
  <si>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</si>
  <si>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</si>
  <si>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</si>
  <si>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</si>
  <si>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</si>
  <si>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</si>
  <si>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</si>
  <si>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</si>
  <si>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</si>
  <si>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</si>
  <si>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</si>
  <si>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</si>
  <si>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</si>
  <si>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</si>
  <si>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</si>
  <si>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</si>
  <si>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</si>
  <si>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</si>
  <si>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</si>
  <si>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</si>
  <si>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</si>
  <si>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</si>
  <si>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</si>
  <si>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</si>
  <si>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</si>
  <si>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</si>
  <si>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</si>
  <si>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</si>
  <si>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</si>
  <si>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</si>
  <si>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</si>
  <si>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</si>
  <si>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</si>
  <si>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</si>
  <si>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</si>
  <si>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</si>
  <si>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</si>
  <si>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</si>
  <si>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</si>
  <si>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</si>
  <si>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</si>
  <si>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</si>
  <si>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</si>
  <si>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</si>
  <si>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</si>
  <si>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</si>
  <si>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</si>
  <si>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</si>
  <si>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</si>
  <si>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</si>
  <si>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</si>
  <si>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</si>
  <si>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</si>
  <si>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</si>
  <si>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</si>
  <si>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</si>
  <si>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</si>
  <si>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</si>
  <si>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</si>
  <si>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</si>
  <si>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</si>
  <si>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</si>
  <si>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</si>
  <si>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</si>
  <si>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</si>
  <si>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</si>
  <si>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</si>
  <si>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</si>
  <si>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</si>
  <si>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</si>
  <si>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</si>
  <si>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</si>
  <si>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</si>
  <si>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</si>
  <si>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</si>
  <si>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</si>
  <si>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</si>
  <si>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</si>
  <si>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</si>
  <si>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</si>
  <si>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</si>
  <si>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</si>
  <si>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</si>
  <si>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</si>
  <si>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</si>
  <si>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</si>
  <si>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</si>
  <si>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</si>
  <si>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</si>
  <si>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</si>
  <si>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</si>
  <si>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</si>
  <si>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</si>
  <si>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</si>
  <si>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</si>
  <si>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</si>
  <si>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</si>
  <si>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</si>
  <si>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</si>
  <si>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</si>
  <si>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</si>
  <si>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</si>
  <si>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</si>
  <si>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</si>
  <si>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</si>
  <si>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</si>
  <si>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</si>
  <si>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</si>
  <si>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</si>
  <si>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</si>
  <si>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</si>
  <si>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</si>
  <si>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</si>
  <si>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</si>
  <si>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</si>
  <si>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</si>
  <si>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</si>
  <si>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</si>
  <si>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</si>
  <si>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</si>
  <si>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</si>
  <si>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</si>
  <si>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</si>
  <si>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</si>
  <si>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</si>
  <si>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</si>
  <si>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</si>
  <si>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</si>
  <si>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</si>
  <si>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</si>
  <si>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</si>
  <si>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</si>
  <si>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</si>
  <si>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</si>
  <si>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</si>
  <si>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</si>
  <si>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</si>
  <si>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</si>
  <si>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</si>
  <si>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</si>
  <si>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</si>
  <si>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</si>
  <si>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</si>
  <si>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</si>
  <si>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</si>
  <si>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</si>
  <si>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</si>
  <si>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</si>
  <si>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</si>
  <si>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</si>
  <si>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</si>
  <si>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</si>
  <si>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</si>
  <si>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</si>
  <si>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</si>
  <si>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</si>
  <si>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</si>
  <si>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</si>
  <si>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</si>
  <si>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</si>
  <si>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</si>
  <si>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</si>
  <si>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</si>
  <si>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</si>
  <si>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</si>
  <si>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</si>
  <si>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</si>
  <si>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</si>
  <si>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</si>
  <si>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</si>
  <si>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</si>
  <si>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</si>
  <si>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</si>
  <si>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</si>
  <si>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</si>
  <si>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</si>
  <si>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</si>
  <si>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</si>
  <si>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</si>
  <si>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</si>
  <si>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</si>
  <si>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</si>
  <si>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</si>
  <si>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</si>
  <si>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</si>
  <si>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</si>
  <si>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</si>
  <si>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</si>
  <si>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</si>
  <si>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</si>
  <si>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</si>
  <si>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</si>
  <si>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</si>
  <si>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</si>
  <si>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</si>
  <si>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</si>
  <si>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</si>
  <si>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</si>
  <si>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</si>
  <si>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</si>
  <si>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</si>
  <si>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</si>
  <si>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</si>
  <si>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</si>
  <si>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</si>
  <si>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</si>
  <si>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</si>
  <si>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</si>
  <si>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</si>
  <si>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</si>
  <si>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</si>
  <si>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</si>
  <si>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</si>
  <si>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</si>
  <si>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</si>
  <si>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</si>
  <si>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</si>
  <si>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</si>
  <si>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</si>
  <si>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</si>
  <si>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</si>
  <si>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</si>
  <si>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</si>
  <si>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</si>
  <si>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</si>
  <si>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</si>
  <si>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</si>
  <si>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</si>
  <si>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</si>
  <si>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</si>
  <si>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</si>
  <si>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</si>
  <si>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</si>
  <si>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</si>
  <si>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</si>
  <si>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</si>
  <si>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</si>
  <si>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</si>
  <si>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</si>
  <si>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</si>
  <si>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</si>
  <si>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</si>
  <si>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</si>
  <si>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</si>
  <si>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</si>
  <si>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</si>
  <si>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</si>
  <si>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</si>
  <si>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</si>
  <si>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</si>
  <si>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</si>
  <si>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</si>
  <si>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</si>
  <si>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</si>
  <si>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</si>
  <si>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</si>
  <si>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</si>
  <si>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</si>
  <si>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</si>
  <si>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</si>
  <si>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</si>
  <si>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</si>
  <si>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</si>
  <si>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</si>
  <si>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</si>
  <si>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</si>
  <si>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</si>
  <si>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</si>
  <si>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</si>
  <si>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</si>
  <si>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</si>
  <si>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</si>
  <si>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</si>
  <si>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</si>
  <si>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</si>
  <si>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</si>
  <si>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</si>
  <si>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</si>
  <si>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</si>
  <si>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</si>
  <si>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</si>
  <si>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</si>
  <si>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</si>
  <si>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</si>
  <si>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</si>
  <si>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</si>
  <si>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</si>
  <si>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</si>
  <si>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</si>
  <si>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</si>
  <si>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</si>
  <si>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</si>
  <si>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</si>
  <si>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</si>
  <si>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</si>
  <si>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</si>
  <si>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</si>
  <si>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</si>
  <si>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</si>
  <si>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</si>
  <si>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</si>
  <si>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</si>
  <si>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</si>
  <si>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</si>
  <si>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</si>
  <si>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</si>
  <si>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</si>
  <si>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</si>
  <si>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</si>
  <si>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</si>
  <si>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</si>
  <si>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</si>
  <si>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</si>
  <si>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</si>
  <si>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</si>
  <si>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</si>
  <si>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</si>
  <si>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</si>
  <si>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</si>
  <si>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</si>
  <si>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</si>
  <si>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</si>
  <si>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</si>
  <si>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</si>
  <si>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</si>
  <si>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</si>
  <si>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</si>
  <si>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</si>
  <si>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</si>
  <si>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</si>
  <si>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</si>
  <si>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</si>
  <si>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</si>
  <si>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</si>
  <si>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</si>
  <si>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</si>
  <si>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</si>
  <si>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</si>
  <si>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</si>
  <si>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</si>
  <si>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</si>
  <si>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</si>
  <si>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</si>
  <si>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</si>
  <si>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</si>
  <si>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</si>
  <si>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</si>
  <si>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</si>
  <si>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</si>
  <si>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</si>
  <si>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</si>
  <si>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</si>
  <si>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</si>
  <si>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</si>
  <si>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</si>
  <si>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</si>
  <si>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</si>
  <si>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</si>
  <si>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</si>
  <si>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</si>
  <si>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</si>
  <si>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</si>
  <si>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</si>
  <si>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</si>
  <si>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</si>
  <si>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</si>
  <si>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</si>
  <si>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</si>
  <si>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</si>
  <si>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</si>
  <si>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</si>
  <si>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</si>
  <si>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</si>
  <si>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</si>
  <si>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</si>
  <si>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</si>
  <si>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</si>
  <si>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</si>
  <si>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</si>
  <si>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</si>
  <si>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</si>
  <si>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</si>
  <si>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</si>
  <si>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</si>
  <si>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</si>
  <si>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</si>
  <si>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</si>
  <si>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</si>
  <si>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</si>
  <si>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</si>
  <si>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</si>
  <si>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</si>
  <si>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</si>
  <si>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</si>
  <si>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</si>
  <si>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</si>
  <si>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</si>
  <si>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</si>
  <si>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</si>
  <si>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</si>
  <si>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</si>
  <si>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</si>
  <si>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</si>
  <si>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</si>
  <si>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</si>
  <si>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</si>
  <si>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</si>
  <si>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</si>
  <si>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</si>
  <si>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</si>
  <si>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</si>
  <si>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</si>
  <si>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</si>
  <si>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</si>
  <si>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</si>
  <si>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</si>
  <si>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</si>
  <si>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</si>
  <si>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</si>
  <si>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</si>
  <si>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</si>
  <si>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</si>
  <si>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</si>
  <si>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</si>
  <si>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</si>
  <si>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</si>
  <si>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</si>
  <si>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</si>
  <si>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</si>
  <si>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</si>
  <si>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</si>
  <si>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</si>
  <si>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</si>
  <si>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</si>
  <si>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</si>
  <si>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</si>
  <si>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</si>
  <si>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</si>
  <si>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</si>
  <si>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</si>
  <si>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</si>
  <si>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</si>
  <si>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</si>
  <si>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</si>
  <si>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</si>
  <si>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</si>
  <si>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</si>
  <si>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</si>
  <si>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</si>
  <si>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</si>
  <si>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</si>
  <si>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</si>
  <si>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</si>
  <si>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</si>
  <si>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</si>
  <si>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</si>
  <si>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</si>
  <si>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</si>
  <si>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</si>
  <si>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</si>
  <si>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</si>
  <si>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</si>
  <si>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</si>
  <si>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</si>
  <si>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</si>
  <si>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</si>
  <si>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</si>
  <si>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</si>
  <si>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</si>
  <si>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</si>
  <si>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</si>
  <si>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</si>
  <si>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</si>
  <si>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</si>
  <si>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</si>
  <si>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</si>
  <si>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</si>
  <si>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</si>
  <si>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</si>
  <si>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</si>
  <si>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</si>
  <si>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</si>
  <si>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</si>
  <si>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</si>
  <si>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</si>
  <si>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</si>
  <si>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</si>
  <si>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</si>
  <si>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</si>
  <si>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</si>
  <si>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</si>
  <si>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</si>
  <si>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</si>
  <si>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</si>
  <si>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</si>
  <si>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</si>
  <si>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</si>
  <si>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</si>
  <si>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</si>
  <si>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</si>
  <si>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</si>
  <si>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</si>
  <si>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</si>
  <si>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</si>
  <si>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</si>
  <si>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</si>
  <si>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</si>
  <si>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</si>
  <si>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</si>
  <si>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</si>
  <si>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</si>
  <si>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</si>
  <si>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</si>
  <si>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</si>
  <si>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</si>
  <si>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</si>
  <si>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</si>
  <si>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</si>
  <si>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</si>
  <si>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</si>
  <si>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</si>
  <si>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</si>
  <si>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</si>
  <si>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</si>
  <si>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</si>
  <si>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</si>
  <si>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</si>
  <si>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</si>
  <si>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</si>
  <si>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</si>
  <si>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</si>
  <si>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</si>
  <si>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</si>
  <si>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</si>
  <si>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</si>
  <si>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</si>
  <si>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</si>
  <si>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</si>
  <si>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</si>
  <si>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</si>
  <si>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</si>
  <si>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</si>
  <si>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</si>
  <si>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</si>
  <si>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</si>
  <si>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</si>
  <si>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</si>
  <si>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</si>
  <si>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</si>
  <si>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</si>
  <si>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</si>
  <si>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</si>
  <si>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</si>
  <si>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</si>
  <si>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</si>
  <si>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</si>
  <si>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</si>
  <si>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</si>
  <si>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</si>
  <si>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</si>
  <si>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</si>
  <si>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</si>
  <si>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</si>
  <si>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</si>
  <si>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</si>
  <si>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</si>
  <si>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</si>
  <si>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</si>
  <si>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</si>
  <si>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</si>
  <si>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</si>
  <si>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</si>
  <si>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</si>
  <si>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</si>
  <si>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</si>
  <si>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</si>
  <si>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</si>
  <si>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</si>
  <si>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</si>
  <si>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</si>
  <si>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</si>
  <si>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</si>
  <si>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</si>
  <si>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</si>
  <si>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</si>
  <si>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</si>
  <si>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</si>
  <si>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</si>
  <si>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</si>
  <si>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</si>
  <si>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</si>
  <si>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</si>
  <si>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</si>
  <si>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</si>
  <si>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</si>
  <si>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</si>
  <si>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</si>
  <si>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</si>
  <si>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</si>
  <si>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</si>
  <si>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</si>
  <si>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</si>
  <si>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</si>
  <si>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</si>
  <si>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</si>
  <si>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</si>
  <si>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</si>
  <si>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</si>
  <si>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</si>
  <si>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</si>
  <si>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</si>
  <si>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</si>
  <si>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</si>
  <si>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</si>
  <si>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</si>
  <si>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</si>
  <si>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</si>
  <si>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</si>
  <si>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</si>
  <si>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</si>
  <si>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</si>
  <si>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</si>
  <si>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</si>
  <si>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</si>
  <si>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</si>
  <si>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</si>
  <si>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</si>
  <si>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</si>
  <si>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</si>
  <si>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</si>
  <si>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</si>
  <si>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</si>
  <si>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</si>
  <si>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</si>
  <si>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</si>
  <si>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</si>
  <si>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</si>
  <si>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</si>
  <si>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</si>
  <si>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</si>
  <si>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</si>
  <si>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</si>
  <si>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</si>
  <si>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</si>
  <si>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</si>
  <si>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</si>
  <si>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</si>
  <si>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</si>
  <si>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</si>
  <si>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</si>
  <si>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</si>
  <si>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</si>
  <si>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</si>
  <si>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</si>
  <si>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</si>
  <si>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</si>
  <si>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</si>
  <si>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</si>
  <si>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</si>
  <si>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</si>
  <si>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</si>
  <si>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</si>
  <si>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</si>
  <si>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</si>
  <si>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</si>
  <si>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</si>
  <si>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</si>
  <si>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</si>
  <si>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</si>
  <si>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</si>
  <si>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</si>
  <si>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</si>
  <si>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</si>
  <si>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</si>
  <si>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</si>
  <si>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</si>
  <si>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</si>
  <si>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</si>
  <si>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</si>
  <si>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</si>
  <si>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</si>
  <si>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</si>
  <si>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</si>
  <si>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</si>
  <si>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</si>
  <si>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</si>
  <si>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</si>
  <si>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</si>
  <si>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</si>
  <si>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</si>
  <si>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</si>
  <si>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</si>
  <si>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</si>
  <si>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</si>
  <si>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</si>
  <si>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</si>
  <si>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</si>
  <si>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</si>
  <si>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</si>
  <si>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</si>
  <si>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</si>
  <si>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</si>
  <si>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</si>
  <si>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</si>
  <si>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</si>
  <si>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</si>
  <si>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</si>
  <si>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</si>
  <si>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</si>
  <si>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</si>
  <si>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</si>
  <si>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</si>
  <si>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</si>
  <si>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</si>
  <si>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</si>
  <si>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</si>
  <si>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</si>
  <si>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</si>
  <si>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</si>
  <si>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</si>
  <si>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</si>
  <si>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</si>
  <si>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</si>
  <si>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</si>
  <si>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</si>
  <si>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</si>
  <si>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</si>
  <si>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</si>
  <si>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</si>
  <si>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</si>
  <si>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</si>
  <si>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</si>
  <si>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</si>
  <si>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</si>
  <si>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</si>
  <si>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</si>
  <si>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</si>
  <si>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</si>
  <si>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</si>
  <si>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</si>
  <si>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</si>
  <si>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</si>
  <si>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</si>
  <si>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</si>
  <si>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</si>
  <si>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</si>
  <si>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</si>
  <si>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</si>
  <si>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</si>
  <si>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</si>
  <si>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</si>
  <si>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</si>
  <si>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</si>
  <si>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</si>
  <si>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</si>
  <si>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</si>
  <si>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</si>
  <si>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</si>
  <si>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</si>
  <si>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</si>
  <si>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</si>
  <si>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</si>
  <si>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</si>
  <si>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</si>
  <si>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</si>
  <si>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</si>
  <si>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</si>
  <si>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</si>
  <si>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</si>
  <si>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</si>
  <si>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</si>
  <si>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</si>
  <si>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</si>
  <si>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</si>
  <si>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</si>
  <si>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</si>
  <si>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</si>
  <si>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</si>
  <si>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</si>
  <si>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</si>
  <si>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</si>
  <si>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</si>
  <si>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</si>
  <si>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</si>
  <si>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</si>
  <si>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</si>
  <si>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</si>
  <si>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</si>
  <si>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</si>
  <si>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</si>
  <si>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</si>
  <si>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</si>
  <si>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</si>
  <si>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</si>
  <si>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</si>
  <si>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</si>
  <si>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</si>
  <si>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</si>
  <si>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</si>
  <si>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</si>
  <si>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</si>
  <si>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</si>
  <si>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</si>
  <si>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</si>
  <si>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</si>
  <si>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</si>
  <si>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</si>
  <si>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</si>
  <si>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</si>
  <si>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</si>
  <si>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</si>
  <si>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</si>
  <si>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</si>
  <si>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</si>
  <si>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</si>
  <si>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</si>
  <si>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</si>
  <si>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</si>
  <si>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</si>
  <si>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</si>
  <si>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</si>
  <si>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</si>
  <si>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</si>
  <si>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</si>
  <si>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</si>
  <si>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</si>
  <si>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</si>
  <si>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</si>
  <si>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</si>
  <si>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</si>
  <si>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</si>
  <si>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</si>
  <si>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</si>
  <si>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</si>
  <si>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</si>
  <si>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</si>
  <si>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</si>
  <si>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</si>
  <si>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</si>
  <si>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</si>
  <si>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</si>
  <si>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</si>
  <si>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</si>
  <si>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</si>
  <si>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</si>
  <si>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</si>
  <si>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</si>
  <si>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</si>
  <si>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</si>
  <si>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</si>
  <si>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</si>
  <si>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</si>
  <si>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</si>
  <si>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</si>
  <si>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</si>
  <si>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</si>
  <si>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</si>
  <si>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</si>
  <si>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</si>
  <si>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</si>
  <si>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</si>
  <si>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</si>
  <si>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</si>
  <si>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</si>
  <si>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</si>
  <si>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</si>
  <si>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</si>
  <si>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</si>
  <si>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</si>
  <si>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</si>
  <si>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</si>
  <si>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</si>
  <si>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</si>
  <si>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</si>
  <si>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</si>
  <si>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</si>
  <si>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</si>
  <si>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</si>
  <si>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</si>
  <si>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</si>
  <si>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</si>
  <si>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</si>
  <si>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</si>
  <si>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</si>
  <si>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</si>
  <si>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</si>
  <si>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</si>
  <si>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</si>
  <si>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</si>
  <si>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</si>
  <si>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</si>
  <si>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</si>
  <si>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</si>
  <si>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</si>
  <si>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</si>
  <si>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</si>
  <si>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</si>
  <si>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</si>
  <si>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</si>
  <si>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</si>
  <si>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</si>
  <si>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</si>
  <si>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</si>
  <si>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</si>
  <si>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</si>
  <si>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</si>
  <si>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</si>
  <si>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</si>
  <si>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</si>
  <si>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</si>
  <si>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</si>
  <si>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</si>
  <si>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</si>
  <si>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</si>
  <si>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</si>
  <si>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</si>
  <si>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</si>
  <si>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</si>
  <si>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</si>
  <si>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</si>
  <si>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</si>
  <si>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</si>
  <si>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</si>
  <si>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</si>
  <si>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</si>
  <si>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</si>
  <si>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</si>
  <si>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</si>
  <si>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</si>
  <si>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</si>
  <si>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</si>
  <si>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</si>
  <si>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</si>
  <si>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</si>
  <si>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</si>
  <si>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</si>
  <si>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</si>
  <si>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</si>
  <si>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</si>
  <si>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</si>
  <si>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</si>
  <si>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</si>
  <si>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</si>
  <si>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</si>
  <si>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</si>
  <si>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</si>
  <si>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</si>
  <si>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</si>
  <si>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</si>
  <si>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</si>
  <si>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</si>
  <si>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</si>
  <si>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</si>
  <si>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</si>
  <si>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</si>
  <si>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</si>
  <si>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</si>
  <si>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</si>
  <si>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</si>
  <si>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</si>
  <si>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</si>
  <si>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</si>
  <si>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</si>
  <si>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</si>
  <si>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</si>
  <si>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</si>
  <si>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</si>
  <si>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</si>
  <si>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</si>
  <si>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</si>
  <si>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</si>
  <si>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</si>
  <si>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</si>
  <si>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</si>
  <si>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</si>
  <si>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</si>
  <si>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</si>
  <si>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</si>
  <si>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</si>
  <si>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</si>
  <si>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</si>
  <si>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</si>
  <si>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</si>
  <si>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</si>
  <si>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</si>
  <si>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</si>
  <si>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</si>
  <si>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</si>
  <si>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</si>
  <si>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</si>
  <si>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</si>
  <si>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</si>
  <si>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</si>
  <si>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</si>
  <si>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</si>
  <si>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</si>
  <si>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</si>
  <si>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</si>
  <si>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</si>
  <si>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</si>
  <si>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</si>
  <si>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</si>
  <si>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</si>
  <si>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</si>
  <si>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</si>
  <si>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</si>
  <si>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</si>
  <si>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</si>
  <si>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</si>
  <si>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</si>
  <si>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</si>
  <si>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</si>
  <si>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</si>
  <si>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</si>
  <si>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</si>
  <si>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</si>
  <si>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</si>
  <si>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</si>
  <si>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</si>
  <si>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</si>
  <si>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</si>
  <si>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</si>
  <si>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</si>
  <si>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</si>
  <si>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</si>
  <si>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</si>
  <si>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</si>
  <si>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</si>
  <si>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</si>
  <si>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</si>
  <si>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</si>
  <si>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</si>
  <si>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</si>
  <si>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</si>
  <si>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</si>
  <si>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</si>
  <si>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</si>
  <si>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</si>
  <si>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</si>
  <si>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</si>
  <si>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</si>
  <si>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</si>
  <si>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</si>
  <si>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</si>
  <si>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</si>
  <si>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</si>
  <si>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</si>
  <si>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</si>
  <si>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</si>
  <si>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</si>
  <si>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</si>
  <si>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</si>
  <si>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</si>
  <si>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</si>
  <si>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</si>
  <si>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</si>
  <si>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</si>
  <si>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</si>
  <si>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</si>
  <si>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</si>
  <si>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</si>
  <si>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</si>
  <si>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</si>
  <si>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</si>
  <si>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</si>
  <si>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</si>
  <si>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</si>
  <si>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</si>
  <si>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</si>
  <si>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</si>
  <si>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</si>
  <si>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</si>
  <si>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</si>
  <si>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</si>
  <si>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</si>
  <si>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</si>
  <si>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</si>
  <si>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</si>
  <si>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</si>
  <si>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</si>
  <si>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</si>
  <si>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</si>
  <si>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</si>
  <si>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</si>
  <si>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</si>
  <si>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</si>
  <si>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</si>
  <si>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</si>
  <si>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</si>
  <si>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</si>
  <si>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</si>
  <si>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</si>
  <si>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</si>
  <si>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</si>
  <si>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</si>
  <si>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</si>
  <si>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</si>
  <si>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</si>
  <si>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</si>
  <si>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</si>
  <si>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</si>
  <si>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</si>
  <si>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</si>
  <si>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</si>
  <si>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</si>
  <si>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</si>
  <si>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</si>
  <si>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</si>
  <si>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</si>
  <si>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</si>
  <si>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</si>
  <si>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</si>
  <si>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</si>
  <si>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</si>
  <si>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</si>
  <si>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</si>
  <si>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</si>
  <si>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</si>
  <si>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</si>
  <si>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</si>
  <si>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</si>
  <si>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</si>
  <si>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</si>
  <si>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</si>
  <si>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</si>
  <si>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</si>
  <si>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</si>
  <si>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</si>
  <si>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</si>
  <si>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</si>
  <si>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</si>
  <si>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</si>
  <si>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</si>
  <si>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</si>
  <si>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</si>
  <si>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</si>
  <si>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</si>
  <si>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</si>
  <si>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</si>
  <si>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</si>
  <si>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</si>
  <si>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</si>
  <si>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</si>
  <si>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</si>
  <si>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</si>
  <si>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</si>
  <si>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</si>
  <si>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</si>
  <si>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</si>
  <si>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</si>
  <si>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</si>
  <si>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</si>
  <si>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</si>
  <si>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</si>
  <si>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</si>
  <si>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</si>
  <si>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</si>
  <si>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</si>
  <si>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</si>
  <si>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</si>
  <si>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</si>
  <si>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</si>
  <si>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</si>
  <si>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</si>
  <si>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</si>
  <si>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</si>
  <si>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</si>
  <si>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</si>
  <si>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</si>
  <si>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</si>
  <si>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</si>
  <si>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</si>
  <si>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</si>
  <si>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</si>
  <si>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</si>
  <si>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</si>
  <si>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</si>
  <si>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</si>
  <si>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</si>
  <si>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</si>
  <si>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</si>
  <si>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</si>
  <si>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</si>
  <si>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</si>
  <si>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</si>
  <si>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</si>
  <si>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</si>
  <si>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</si>
  <si>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</si>
  <si>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</si>
  <si>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</si>
  <si>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</si>
  <si>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</si>
  <si>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</si>
  <si>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</si>
  <si>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</si>
  <si>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</si>
  <si>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</si>
  <si>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</si>
  <si>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</si>
  <si>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</si>
  <si>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</si>
  <si>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</si>
  <si>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</si>
  <si>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</si>
  <si>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</si>
  <si>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</si>
  <si>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</si>
  <si>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</si>
  <si>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</si>
  <si>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</si>
  <si>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</si>
  <si>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</si>
  <si>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</si>
  <si>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</si>
  <si>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</si>
  <si>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</si>
  <si>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</si>
  <si>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</si>
  <si>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</si>
  <si>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</si>
  <si>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</si>
  <si>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</si>
  <si>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</si>
  <si>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</si>
  <si>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</si>
  <si>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</si>
  <si>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</si>
  <si>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</si>
  <si>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</si>
  <si>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</si>
  <si>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</si>
  <si>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</si>
  <si>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</si>
  <si>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</si>
  <si>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</si>
  <si>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</si>
  <si>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</si>
  <si>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</si>
  <si>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</si>
  <si>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</si>
  <si>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</si>
  <si>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</si>
  <si>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</si>
  <si>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</si>
  <si>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</si>
  <si>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</si>
  <si>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</si>
  <si>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</si>
  <si>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</si>
  <si>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</si>
  <si>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</si>
  <si>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</si>
  <si>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</si>
  <si>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</si>
  <si>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</si>
  <si>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</si>
  <si>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</si>
  <si>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</si>
  <si>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</si>
  <si>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</si>
  <si>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</si>
  <si>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</si>
  <si>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</si>
  <si>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</si>
  <si>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</si>
  <si>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</si>
  <si>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</si>
  <si>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</si>
  <si>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</si>
  <si>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</si>
  <si>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</si>
  <si>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</si>
  <si>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</si>
  <si>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</si>
  <si>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</si>
  <si>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</si>
  <si>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</si>
  <si>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</si>
  <si>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</si>
  <si>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</si>
  <si>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</si>
  <si>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</si>
  <si>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</si>
  <si>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</si>
  <si>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</si>
  <si>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</si>
  <si>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</si>
  <si>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</si>
  <si>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</si>
  <si>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</si>
  <si>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</si>
  <si>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</si>
  <si>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</si>
  <si>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</si>
  <si>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</si>
  <si>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</si>
  <si>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</si>
  <si>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</si>
  <si>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</si>
  <si>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</si>
  <si>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</si>
  <si>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</si>
  <si>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</si>
  <si>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</si>
  <si>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</si>
  <si>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</si>
  <si>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</si>
  <si>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</si>
  <si>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</si>
  <si>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</si>
  <si>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</si>
  <si>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</si>
  <si>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</si>
  <si>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</si>
  <si>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</si>
  <si>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</si>
  <si>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</si>
  <si>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</si>
  <si>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</si>
  <si>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</si>
  <si>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</si>
  <si>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</si>
  <si>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</si>
  <si>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</si>
  <si>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</si>
  <si>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</si>
  <si>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</si>
  <si>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</si>
  <si>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</si>
  <si>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</si>
  <si>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</si>
  <si>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</si>
  <si>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</si>
  <si>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</si>
  <si>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</si>
  <si>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</si>
  <si>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</si>
  <si>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</si>
  <si>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</si>
  <si>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</si>
  <si>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</si>
  <si>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</si>
  <si>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</si>
  <si>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</si>
  <si>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</si>
  <si>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</si>
  <si>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</si>
  <si>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</si>
  <si>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</si>
  <si>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</si>
  <si>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</si>
  <si>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</si>
  <si>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</si>
  <si>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</si>
  <si>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</si>
  <si>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</si>
  <si>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</si>
  <si>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</si>
  <si>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</si>
  <si>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</si>
  <si>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</si>
  <si>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</si>
  <si>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</si>
  <si>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</si>
  <si>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</si>
  <si>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</si>
  <si>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</si>
  <si>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</si>
  <si>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</si>
  <si>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</si>
  <si>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</si>
  <si>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</si>
  <si>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</si>
  <si>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</si>
  <si>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</si>
  <si>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</si>
  <si>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</si>
  <si>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</si>
  <si>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</si>
  <si>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</si>
  <si>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</si>
  <si>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</si>
  <si>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</si>
  <si>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</si>
  <si>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</si>
  <si>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</si>
  <si>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</si>
  <si>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</si>
  <si>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</si>
  <si>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</si>
  <si>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</si>
  <si>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</si>
  <si>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</si>
  <si>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</si>
  <si>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</si>
  <si>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</si>
  <si>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</si>
  <si>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</si>
  <si>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</si>
  <si>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</si>
  <si>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</si>
  <si>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</si>
  <si>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</si>
  <si>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</si>
  <si>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</si>
  <si>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</si>
  <si>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</si>
  <si>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</si>
  <si>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</si>
  <si>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</si>
  <si>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</si>
  <si>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</si>
  <si>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</si>
  <si>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</si>
  <si>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</si>
  <si>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</si>
  <si>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</si>
  <si>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</si>
  <si>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</si>
  <si>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</si>
  <si>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</si>
  <si>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</si>
  <si>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</si>
  <si>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</si>
  <si>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</si>
  <si>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</si>
  <si>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</si>
  <si>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</si>
  <si>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</si>
  <si>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</si>
  <si>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</si>
  <si>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</si>
  <si>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</si>
  <si>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</si>
  <si>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</si>
  <si>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</si>
  <si>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</si>
  <si>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</si>
  <si>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</si>
  <si>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</si>
  <si>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</si>
  <si>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</si>
  <si>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</si>
  <si>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</si>
  <si>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</si>
  <si>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</si>
  <si>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</si>
  <si>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</si>
  <si>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</si>
  <si>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</si>
  <si>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</si>
  <si>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</si>
  <si>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</si>
  <si>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</si>
  <si>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</si>
  <si>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</si>
  <si>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</si>
  <si>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</si>
  <si>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</si>
  <si>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</si>
  <si>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</si>
  <si>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</si>
  <si>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</si>
  <si>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</si>
  <si>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</si>
  <si>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</si>
  <si>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</si>
  <si>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</si>
  <si>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</si>
  <si>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</si>
  <si>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</si>
  <si>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</si>
  <si>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</si>
  <si>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</si>
  <si>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</si>
  <si>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</si>
  <si>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</si>
  <si>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</si>
  <si>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</si>
  <si>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</si>
  <si>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</si>
  <si>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</si>
  <si>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</si>
  <si>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</si>
  <si>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</si>
  <si>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</si>
  <si>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</si>
  <si>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</si>
  <si>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</si>
  <si>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</si>
  <si>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</si>
  <si>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</si>
  <si>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</si>
  <si>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</si>
  <si>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</si>
  <si>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</si>
  <si>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</si>
  <si>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</si>
  <si>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</si>
  <si>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</si>
  <si>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</si>
  <si>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</si>
  <si>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</si>
  <si>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</si>
  <si>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</si>
  <si>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</si>
  <si>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</si>
  <si>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</si>
  <si>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</si>
  <si>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</si>
  <si>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</si>
  <si>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</si>
  <si>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</si>
  <si>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</si>
  <si>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</si>
  <si>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</si>
  <si>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</si>
  <si>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</si>
  <si>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</si>
  <si>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</si>
  <si>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</si>
  <si>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</si>
  <si>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</si>
  <si>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</si>
  <si>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</si>
  <si>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</si>
  <si>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</si>
  <si>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</si>
  <si>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</si>
  <si>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</si>
  <si>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</si>
  <si>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</si>
  <si>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</si>
  <si>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</si>
  <si>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</si>
  <si>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</si>
  <si>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</si>
  <si>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</si>
  <si>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</si>
  <si>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</si>
  <si>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</si>
  <si>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</si>
  <si>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</si>
  <si>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</si>
  <si>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</si>
  <si>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</si>
  <si>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</si>
  <si>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</si>
  <si>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</si>
  <si>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</si>
  <si>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</si>
  <si>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</si>
  <si>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</si>
  <si>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</si>
  <si>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</si>
  <si>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</si>
  <si>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</si>
  <si>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</si>
  <si>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</si>
  <si>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</si>
  <si>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</si>
  <si>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</si>
  <si>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</si>
  <si>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</si>
  <si>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</si>
  <si>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</si>
  <si>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</si>
  <si>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</si>
  <si>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</si>
  <si>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</si>
  <si>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</si>
  <si>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</si>
  <si>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</si>
  <si>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</si>
  <si>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</si>
  <si>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</si>
  <si>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</si>
  <si>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</si>
  <si>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</si>
  <si>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</si>
  <si>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</si>
  <si>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</si>
  <si>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</si>
  <si>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</si>
  <si>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</si>
  <si>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</si>
  <si>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</si>
  <si>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</si>
  <si>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</si>
  <si>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</si>
  <si>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</si>
  <si>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</si>
  <si>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</si>
  <si>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</si>
  <si>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</si>
  <si>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</si>
  <si>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</si>
  <si>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</si>
  <si>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</si>
  <si>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</si>
  <si>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</si>
  <si>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</si>
  <si>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</si>
  <si>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</si>
  <si>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</si>
  <si>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</si>
  <si>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</si>
  <si>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</si>
  <si>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</si>
  <si>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</si>
  <si>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</si>
  <si>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</si>
  <si>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</si>
  <si>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</si>
  <si>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</si>
  <si>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</si>
  <si>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</si>
  <si>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</si>
  <si>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</si>
  <si>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</si>
  <si>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</si>
  <si>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</si>
  <si>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</si>
  <si>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</si>
  <si>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</si>
  <si>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</si>
  <si>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</si>
  <si>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</si>
  <si>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</si>
  <si>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</si>
  <si>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</si>
  <si>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</si>
  <si>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</si>
  <si>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</si>
  <si>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</si>
  <si>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</si>
  <si>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</si>
  <si>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</si>
  <si>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</si>
  <si>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</si>
  <si>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</si>
  <si>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</si>
  <si>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</si>
  <si>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</si>
  <si>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</si>
  <si>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</si>
  <si>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</si>
  <si>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</si>
  <si>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</si>
  <si>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</si>
  <si>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</si>
  <si>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</si>
  <si>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</si>
  <si>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</si>
  <si>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</si>
  <si>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</si>
  <si>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</si>
  <si>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</si>
  <si>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</si>
  <si>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</si>
  <si>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</si>
  <si>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</si>
  <si>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</si>
  <si>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</si>
  <si>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</si>
  <si>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</si>
  <si>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</si>
  <si>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</si>
  <si>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</si>
  <si>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</si>
  <si>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</si>
  <si>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</si>
  <si>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</si>
  <si>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</si>
  <si>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</si>
  <si>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</si>
  <si>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</si>
  <si>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</si>
  <si>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</si>
  <si>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</si>
  <si>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</si>
  <si>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</si>
  <si>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</si>
  <si>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</si>
  <si>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</si>
  <si>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</si>
  <si>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</si>
  <si>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</si>
  <si>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</si>
  <si>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</si>
  <si>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</si>
  <si>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</si>
  <si>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</si>
  <si>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</si>
  <si>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</si>
  <si>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</si>
  <si>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</si>
  <si>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</si>
  <si>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</si>
  <si>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</si>
  <si>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</si>
  <si>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</si>
  <si>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</si>
  <si>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</si>
  <si>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</si>
  <si>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</si>
  <si>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</si>
  <si>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</si>
  <si>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</si>
  <si>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</si>
  <si>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</si>
  <si>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</si>
  <si>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</si>
  <si>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</si>
  <si>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</si>
  <si>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</si>
  <si>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</si>
  <si>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</si>
  <si>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</si>
  <si>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</si>
  <si>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</si>
  <si>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</si>
  <si>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</si>
  <si>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</si>
  <si>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</si>
  <si>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</si>
  <si>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</si>
  <si>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</si>
  <si>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</si>
  <si>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</si>
  <si>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</si>
  <si>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</si>
  <si>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</si>
  <si>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</si>
  <si>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</si>
  <si>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</si>
  <si>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</si>
  <si>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</si>
  <si>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</si>
  <si>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</si>
  <si>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</si>
  <si>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</si>
  <si>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</si>
  <si>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</si>
  <si>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</si>
  <si>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</si>
  <si>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</si>
  <si>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</si>
  <si>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</si>
  <si>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</si>
  <si>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</si>
  <si>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</si>
  <si>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</si>
  <si>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</si>
  <si>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</si>
  <si>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</si>
  <si>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</si>
  <si>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</si>
  <si>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</si>
  <si>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</si>
  <si>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</si>
  <si>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</si>
  <si>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</si>
  <si>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</si>
  <si>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</si>
  <si>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</si>
  <si>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</si>
  <si>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</si>
  <si>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</si>
  <si>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</si>
  <si>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</si>
  <si>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</si>
  <si>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</si>
  <si>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</si>
  <si>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</si>
  <si>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</si>
  <si>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</si>
  <si>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</si>
  <si>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</si>
  <si>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</si>
  <si>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</si>
  <si>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</si>
  <si>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</si>
  <si>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</si>
  <si>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</si>
  <si>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</si>
  <si>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</si>
  <si>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</si>
  <si>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</si>
  <si>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</si>
  <si>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</si>
  <si>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</si>
  <si>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</si>
  <si>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</si>
  <si>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</si>
  <si>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</si>
  <si>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</si>
  <si>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</si>
  <si>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</si>
  <si>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</si>
  <si>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</si>
  <si>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</si>
  <si>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</si>
  <si>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</si>
  <si>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</si>
  <si>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</si>
  <si>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</si>
  <si>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</si>
  <si>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</si>
  <si>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</si>
  <si>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</si>
  <si>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</si>
  <si>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</si>
  <si>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</si>
  <si>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</si>
  <si>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</si>
  <si>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</si>
  <si>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</si>
  <si>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</si>
  <si>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</si>
  <si>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</si>
  <si>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</si>
  <si>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</si>
  <si>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</si>
  <si>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</si>
  <si>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</si>
  <si>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</si>
  <si>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</si>
  <si>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</si>
  <si>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</si>
  <si>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</si>
  <si>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</si>
  <si>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</si>
  <si>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</si>
  <si>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</si>
  <si>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</si>
  <si>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</si>
  <si>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</si>
  <si>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</si>
  <si>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</si>
  <si>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</si>
  <si>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</si>
  <si>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</si>
  <si>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</si>
  <si>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</si>
  <si>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</si>
  <si>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</si>
  <si>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</si>
  <si>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</si>
  <si>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</si>
  <si>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</si>
  <si>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</si>
  <si>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</si>
  <si>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</si>
  <si>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</si>
  <si>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</si>
  <si>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</si>
  <si>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</si>
  <si>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</si>
  <si>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</si>
  <si>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</si>
  <si>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</si>
  <si>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</si>
  <si>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</si>
  <si>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</si>
  <si>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</si>
  <si>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</si>
  <si>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</si>
  <si>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</si>
  <si>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</si>
  <si>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</si>
  <si>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</si>
  <si>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</si>
  <si>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</si>
  <si>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</si>
  <si>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</si>
  <si>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</si>
  <si>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</si>
  <si>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</si>
  <si>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</si>
  <si>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</si>
  <si>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</si>
  <si>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</si>
  <si>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</si>
  <si>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</si>
  <si>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</si>
  <si>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</si>
  <si>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</si>
  <si>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</si>
  <si>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</si>
  <si>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</si>
  <si>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</si>
  <si>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</si>
  <si>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</si>
  <si>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</si>
  <si>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</si>
  <si>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</si>
  <si>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</si>
  <si>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</si>
  <si>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</si>
  <si>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</si>
  <si>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</si>
  <si>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</si>
  <si>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</si>
  <si>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</si>
  <si>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</si>
  <si>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</si>
  <si>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</si>
  <si>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</si>
  <si>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</si>
  <si>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</si>
  <si>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</si>
  <si>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</si>
  <si>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</si>
  <si>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</si>
  <si>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</si>
  <si>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</si>
  <si>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</si>
  <si>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</si>
  <si>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</si>
  <si>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</si>
  <si>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</si>
  <si>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</si>
  <si>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</si>
  <si>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</si>
  <si>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</si>
  <si>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</si>
  <si>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</si>
  <si>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</si>
  <si>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</si>
  <si>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</si>
  <si>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</si>
  <si>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</si>
  <si>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</si>
  <si>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</si>
  <si>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</si>
  <si>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</si>
  <si>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</si>
  <si>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</si>
  <si>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</si>
  <si>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</si>
  <si>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</si>
  <si>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</si>
  <si>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</si>
  <si>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</si>
  <si>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</si>
  <si>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</si>
  <si>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</si>
  <si>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</si>
  <si>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</si>
  <si>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</si>
  <si>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</si>
  <si>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</si>
  <si>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</si>
  <si>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</si>
  <si>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</si>
  <si>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</si>
  <si>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</si>
  <si>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</si>
  <si>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</si>
  <si>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</si>
  <si>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</si>
  <si>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</si>
  <si>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</si>
  <si>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</si>
  <si>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</si>
  <si>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</si>
  <si>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</si>
  <si>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</si>
  <si>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</si>
  <si>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</si>
  <si>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</si>
  <si>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</si>
  <si>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</si>
  <si>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</si>
  <si>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</si>
  <si>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</si>
  <si>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</si>
  <si>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</si>
  <si>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</si>
  <si>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</si>
  <si>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</si>
  <si>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</si>
  <si>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</si>
  <si>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</si>
  <si>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</si>
  <si>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</si>
  <si>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</si>
  <si>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</si>
  <si>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</si>
  <si>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</si>
  <si>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</si>
  <si>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</si>
  <si>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</si>
  <si>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</si>
  <si>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</si>
  <si>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</si>
  <si>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</si>
  <si>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</si>
  <si>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</si>
  <si>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</si>
  <si>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</si>
  <si>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</si>
  <si>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</si>
  <si>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</si>
  <si>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</si>
  <si>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</si>
  <si>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</si>
  <si>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</si>
  <si>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</si>
  <si>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</si>
  <si>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</si>
  <si>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</si>
  <si>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</si>
  <si>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</si>
  <si>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</si>
  <si>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</si>
  <si>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</si>
  <si>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</si>
  <si>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</si>
  <si>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</si>
  <si>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</si>
  <si>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</si>
  <si>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</si>
  <si>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</si>
  <si>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</si>
  <si>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</si>
  <si>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</si>
  <si>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</si>
  <si>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</si>
  <si>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</si>
  <si>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</si>
  <si>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</si>
  <si>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</si>
  <si>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</si>
  <si>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</si>
  <si>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</si>
  <si>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</si>
  <si>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</si>
  <si>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</si>
  <si>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</si>
  <si>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</si>
  <si>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</si>
  <si>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</si>
  <si>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</si>
  <si>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</si>
  <si>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</si>
  <si>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</si>
  <si>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</si>
  <si>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</si>
  <si>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</si>
  <si>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</si>
  <si>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</si>
  <si>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</si>
  <si>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</si>
  <si>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</si>
  <si>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</si>
  <si>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</si>
  <si>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</si>
  <si>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</si>
  <si>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</si>
  <si>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</si>
  <si>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</si>
  <si>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</si>
  <si>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</si>
  <si>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</si>
  <si>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</si>
  <si>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</si>
  <si>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</si>
  <si>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</si>
  <si>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</si>
  <si>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</si>
  <si>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</si>
  <si>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</si>
  <si>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</si>
  <si>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</si>
  <si>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</si>
  <si>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</si>
  <si>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</si>
  <si>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</si>
  <si>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</si>
  <si>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</si>
  <si>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</si>
  <si>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</si>
  <si>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</si>
  <si>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</si>
  <si>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</si>
  <si>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</si>
  <si>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</si>
  <si>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</si>
  <si>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</si>
  <si>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</si>
  <si>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</si>
  <si>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</si>
  <si>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</si>
  <si>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</si>
  <si>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</si>
  <si>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</si>
  <si>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</si>
  <si>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</si>
  <si>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</si>
  <si>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</si>
  <si>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</si>
  <si>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</si>
  <si>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</si>
  <si>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</si>
  <si>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</si>
  <si>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</si>
  <si>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</si>
  <si>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</si>
  <si>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</si>
  <si>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</si>
  <si>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</si>
  <si>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</si>
  <si>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</si>
  <si>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</si>
  <si>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</si>
  <si>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</si>
  <si>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</si>
  <si>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</si>
  <si>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</si>
  <si>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</si>
  <si>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</si>
  <si>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</si>
  <si>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</si>
  <si>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</si>
  <si>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</si>
  <si>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</si>
  <si>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</si>
  <si>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</si>
  <si>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</si>
  <si>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</si>
  <si>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</si>
  <si>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</si>
  <si>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</si>
  <si>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</si>
  <si>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</si>
  <si>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</si>
  <si>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</si>
  <si>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</si>
  <si>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</si>
  <si>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</si>
  <si>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</si>
  <si>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</si>
  <si>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</si>
  <si>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</si>
  <si>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</si>
  <si>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</si>
  <si>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</si>
  <si>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</si>
  <si>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</si>
  <si>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</si>
  <si>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</si>
  <si>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</si>
  <si>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</si>
  <si>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</si>
  <si>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</si>
  <si>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</si>
  <si>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</si>
  <si>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</si>
  <si>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</si>
  <si>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</si>
  <si>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</si>
  <si>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</si>
  <si>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</si>
  <si>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</si>
  <si>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</si>
  <si>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</si>
  <si>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</si>
  <si>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</si>
  <si>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</si>
  <si>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</si>
  <si>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</si>
  <si>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</si>
  <si>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</si>
  <si>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</si>
  <si>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</si>
  <si>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</si>
  <si>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</si>
  <si>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</si>
  <si>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</si>
  <si>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</si>
  <si>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</si>
  <si>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</si>
  <si>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</si>
  <si>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</si>
  <si>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</si>
  <si>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</si>
  <si>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</si>
  <si>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</si>
  <si>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</si>
  <si>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</si>
  <si>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</si>
  <si>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</si>
  <si>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</si>
  <si>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</si>
  <si>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</si>
  <si>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</si>
  <si>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</si>
  <si>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</si>
  <si>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</si>
  <si>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</si>
  <si>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</si>
  <si>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</si>
  <si>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</si>
  <si>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</si>
  <si>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</si>
  <si>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</si>
  <si>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</si>
  <si>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</si>
  <si>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</si>
  <si>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</si>
  <si>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</si>
  <si>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</si>
  <si>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</si>
  <si>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</si>
  <si>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</si>
  <si>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</si>
  <si>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</si>
  <si>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</si>
  <si>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</si>
  <si>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</si>
  <si>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</si>
  <si>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</si>
  <si>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</si>
  <si>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</si>
  <si>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</si>
  <si>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</si>
  <si>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</si>
  <si>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</si>
  <si>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</si>
  <si>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</si>
  <si>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</si>
  <si>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</si>
  <si>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</si>
  <si>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</si>
  <si>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</si>
  <si>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</si>
  <si>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</si>
  <si>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</si>
  <si>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</si>
  <si>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</si>
  <si>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</si>
  <si>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</si>
  <si>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</si>
  <si>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</si>
  <si>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</si>
  <si>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</si>
  <si>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</si>
  <si>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</si>
  <si>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</si>
  <si>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</si>
  <si>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</si>
  <si>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</si>
  <si>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</si>
  <si>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</si>
  <si>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</si>
  <si>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</si>
  <si>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</si>
  <si>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</si>
  <si>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</si>
  <si>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</si>
  <si>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</si>
  <si>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</si>
  <si>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</si>
  <si>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</si>
  <si>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</si>
  <si>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</si>
  <si>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</si>
  <si>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</si>
  <si>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</si>
  <si>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</si>
  <si>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</si>
  <si>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</si>
  <si>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</si>
  <si>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</si>
  <si>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</si>
  <si>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</si>
  <si>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</si>
  <si>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</si>
  <si>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</si>
  <si>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</si>
  <si>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</si>
  <si>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</si>
  <si>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</si>
  <si>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</si>
  <si>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</si>
  <si>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</si>
  <si>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</si>
  <si>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</si>
  <si>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</si>
  <si>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</si>
  <si>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</si>
  <si>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</si>
  <si>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</si>
  <si>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</si>
  <si>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</si>
  <si>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</si>
  <si>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</si>
  <si>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</si>
  <si>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</si>
  <si>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</si>
  <si>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</si>
  <si>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</si>
  <si>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</si>
  <si>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</si>
  <si>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</si>
  <si>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</si>
  <si>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</si>
  <si>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</si>
  <si>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</si>
  <si>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</si>
  <si>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</si>
  <si>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</si>
  <si>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</si>
  <si>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</si>
  <si>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</si>
  <si>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</si>
  <si>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</si>
  <si>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</si>
  <si>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</si>
  <si>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</si>
  <si>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</si>
  <si>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</si>
  <si>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</si>
  <si>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</si>
  <si>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</si>
  <si>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</si>
  <si>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</si>
  <si>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</si>
  <si>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</si>
  <si>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</si>
  <si>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</si>
  <si>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</si>
  <si>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</si>
  <si>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</si>
  <si>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</si>
  <si>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</si>
  <si>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</si>
  <si>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</si>
  <si>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</si>
  <si>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</si>
  <si>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</si>
  <si>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</si>
  <si>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</si>
  <si>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</si>
  <si>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</si>
  <si>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</si>
  <si>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</si>
  <si>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</si>
  <si>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</si>
  <si>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</si>
  <si>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</si>
  <si>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</si>
  <si>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</si>
  <si>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</si>
  <si>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</si>
  <si>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</si>
  <si>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</si>
  <si>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</si>
  <si>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</si>
  <si>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</si>
  <si>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</si>
  <si>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</si>
  <si>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</si>
  <si>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</si>
  <si>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</si>
  <si>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</si>
  <si>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</si>
  <si>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</si>
  <si>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</si>
  <si>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</si>
  <si>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</si>
  <si>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</si>
  <si>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</si>
  <si>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</si>
  <si>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</si>
  <si>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</si>
  <si>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</si>
  <si>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</si>
  <si>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</si>
  <si>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</si>
  <si>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</si>
  <si>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</si>
  <si>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</si>
  <si>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</si>
  <si>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</si>
  <si>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</si>
  <si>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</si>
  <si>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</si>
  <si>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</si>
  <si>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</si>
  <si>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</si>
  <si>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</si>
  <si>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</si>
  <si>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</si>
  <si>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</si>
  <si>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</si>
  <si>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</si>
  <si>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</si>
  <si>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</si>
  <si>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</si>
  <si>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</si>
  <si>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</si>
  <si>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</si>
  <si>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</si>
  <si>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</si>
  <si>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</si>
  <si>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</si>
  <si>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</si>
  <si>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</si>
  <si>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</si>
  <si>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</si>
  <si>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</si>
  <si>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</si>
  <si>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</si>
  <si>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</si>
  <si>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</si>
  <si>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</si>
  <si>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</si>
  <si>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</si>
  <si>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</si>
  <si>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</si>
  <si>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</si>
  <si>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</si>
  <si>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</si>
  <si>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</si>
  <si>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</si>
  <si>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</si>
  <si>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</si>
  <si>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</si>
  <si>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</si>
  <si>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</si>
  <si>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</si>
  <si>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</si>
  <si>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</si>
  <si>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</si>
  <si>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</si>
  <si>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</si>
  <si>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</si>
  <si>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</si>
  <si>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</si>
  <si>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</si>
  <si>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</si>
  <si>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</si>
  <si>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</si>
  <si>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</si>
  <si>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</si>
  <si>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</si>
  <si>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</si>
  <si>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</si>
  <si>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</si>
  <si>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</si>
  <si>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</si>
  <si>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</si>
  <si>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</si>
  <si>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</si>
  <si>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</si>
  <si>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</si>
  <si>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</si>
  <si>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</si>
  <si>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</si>
  <si>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</si>
  <si>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</si>
  <si>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</si>
  <si>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</si>
  <si>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</si>
  <si>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</si>
  <si>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</si>
  <si>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</si>
  <si>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</si>
  <si>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</si>
  <si>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</si>
  <si>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</si>
  <si>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</si>
  <si>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</si>
  <si>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</si>
  <si>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</si>
  <si>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</si>
  <si>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</si>
  <si>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</si>
  <si>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</si>
  <si>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</si>
  <si>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</si>
  <si>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</si>
  <si>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</si>
  <si>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</si>
  <si>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</si>
  <si>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</si>
  <si>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</si>
  <si>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</si>
  <si>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</si>
  <si>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</si>
  <si>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</si>
  <si>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</si>
  <si>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</si>
  <si>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</si>
  <si>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</si>
  <si>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</si>
  <si>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</si>
  <si>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</si>
  <si>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</si>
  <si>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</si>
  <si>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</si>
  <si>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</si>
  <si>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</si>
  <si>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</si>
  <si>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</si>
  <si>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</si>
  <si>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</si>
  <si>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</si>
  <si>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</si>
  <si>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</si>
  <si>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</si>
  <si>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</si>
  <si>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</si>
  <si>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</si>
  <si>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</si>
  <si>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</si>
  <si>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</si>
  <si>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</si>
  <si>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</si>
  <si>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</si>
  <si>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</si>
  <si>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</si>
  <si>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</si>
  <si>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</si>
  <si>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</si>
  <si>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</si>
  <si>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</si>
  <si>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</si>
  <si>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</si>
  <si>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</si>
  <si>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</si>
  <si>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</si>
  <si>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</si>
  <si>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</si>
  <si>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</si>
  <si>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</si>
  <si>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</si>
  <si>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</si>
  <si>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</si>
  <si>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</si>
  <si>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</si>
  <si>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</si>
  <si>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</si>
  <si>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</si>
  <si>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</si>
  <si>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</si>
  <si>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</si>
  <si>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</si>
  <si>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</si>
  <si>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</si>
  <si>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</si>
  <si>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</si>
  <si>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</si>
  <si>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</si>
  <si>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</si>
  <si>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</si>
  <si>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</si>
  <si>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</si>
  <si>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</si>
  <si>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</si>
  <si>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</si>
  <si>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</si>
  <si>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</si>
  <si>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</si>
  <si>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</si>
  <si>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</si>
  <si>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</si>
  <si>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</si>
  <si>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</si>
  <si>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</si>
  <si>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</si>
  <si>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</si>
  <si>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</si>
  <si>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</si>
  <si>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</si>
  <si>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</si>
  <si>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</si>
  <si>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</si>
  <si>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</si>
  <si>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</si>
  <si>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</si>
  <si>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</si>
  <si>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</si>
  <si>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</si>
  <si>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</si>
  <si>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</si>
  <si>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</si>
  <si>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</si>
  <si>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</si>
  <si>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</si>
  <si>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</si>
  <si>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</si>
  <si>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</si>
  <si>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</si>
  <si>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</si>
  <si>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</si>
  <si>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</si>
  <si>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</si>
  <si>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</si>
  <si>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</si>
  <si>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</si>
  <si>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</si>
  <si>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</si>
  <si>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</si>
  <si>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</si>
  <si>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</si>
  <si>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</si>
  <si>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</si>
  <si>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</si>
  <si>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</si>
  <si>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</si>
  <si>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</si>
  <si>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</si>
  <si>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</si>
  <si>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</si>
  <si>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</si>
  <si>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</si>
  <si>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</si>
  <si>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</si>
  <si>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</si>
  <si>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</si>
  <si>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</si>
  <si>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</si>
  <si>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</si>
  <si>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</si>
  <si>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</si>
  <si>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</si>
  <si>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</si>
  <si>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</si>
  <si>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</si>
  <si>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</si>
  <si>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</si>
  <si>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</si>
  <si>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</si>
  <si>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</si>
  <si>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</si>
  <si>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</si>
  <si>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</si>
  <si>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</si>
  <si>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</si>
  <si>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</si>
  <si>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</si>
  <si>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</si>
  <si>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</si>
  <si>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</si>
  <si>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</si>
  <si>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</si>
  <si>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</si>
  <si>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</si>
  <si>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</si>
  <si>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</si>
  <si>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</si>
  <si>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</si>
  <si>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</si>
  <si>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</si>
  <si>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</si>
  <si>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</si>
  <si>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</si>
  <si>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</si>
  <si>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</si>
  <si>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</si>
  <si>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</si>
  <si>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</si>
  <si>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</si>
  <si>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</si>
  <si>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</si>
  <si>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</si>
  <si>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</si>
  <si>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</si>
  <si>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</si>
  <si>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</si>
  <si>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</si>
  <si>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</si>
  <si>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</si>
  <si>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</si>
  <si>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</si>
  <si>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</si>
  <si>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</si>
  <si>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</si>
  <si>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</si>
  <si>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</si>
  <si>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</si>
  <si>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</si>
  <si>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</si>
  <si>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</si>
  <si>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</si>
  <si>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</si>
  <si>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</si>
  <si>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</si>
  <si>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</si>
  <si>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</si>
  <si>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</si>
  <si>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</si>
  <si>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</si>
  <si>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</si>
  <si>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</si>
  <si>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</si>
  <si>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</si>
  <si>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</si>
  <si>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</si>
  <si>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</si>
  <si>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</si>
  <si>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</si>
  <si>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</si>
  <si>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</si>
  <si>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</si>
  <si>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</si>
  <si>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</si>
  <si>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</si>
  <si>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</si>
  <si>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</si>
  <si>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</si>
  <si>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</si>
  <si>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</si>
  <si>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</si>
  <si>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</si>
  <si>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</si>
  <si>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</si>
  <si>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</si>
  <si>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</si>
  <si>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</si>
  <si>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</si>
  <si>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</si>
  <si>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</si>
  <si>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</si>
  <si>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</si>
  <si>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</si>
  <si>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</si>
  <si>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</si>
  <si>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</si>
  <si>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</si>
  <si>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</si>
  <si>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</si>
  <si>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</si>
  <si>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</si>
  <si>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</si>
  <si>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</si>
  <si>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</si>
  <si>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</si>
  <si>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</si>
  <si>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</si>
  <si>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</si>
  <si>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</si>
  <si>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</si>
  <si>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</si>
  <si>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</si>
  <si>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</si>
  <si>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</si>
  <si>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</si>
  <si>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</si>
  <si>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</si>
  <si>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</si>
  <si>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</si>
  <si>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</si>
  <si>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</si>
  <si>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</si>
  <si>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</si>
  <si>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</si>
  <si>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</si>
  <si>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</si>
  <si>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</si>
  <si>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</si>
  <si>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</si>
  <si>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</si>
  <si>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</si>
  <si>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</si>
  <si>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</si>
  <si>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</si>
  <si>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</si>
  <si>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</si>
  <si>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</si>
  <si>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</si>
  <si>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</si>
  <si>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</si>
  <si>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</si>
  <si>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</si>
  <si>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</si>
  <si>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</si>
  <si>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</si>
  <si>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</si>
  <si>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</si>
  <si>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</si>
  <si>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</si>
  <si>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</si>
  <si>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</si>
  <si>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</si>
  <si>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</si>
  <si>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</si>
  <si>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</si>
  <si>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</si>
  <si>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</si>
  <si>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</si>
  <si>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</si>
  <si>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</si>
  <si>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</si>
  <si>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</si>
  <si>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</si>
  <si>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</si>
  <si>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</si>
  <si>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</si>
  <si>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</si>
  <si>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</si>
  <si>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</si>
  <si>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</si>
  <si>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</si>
  <si>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</si>
  <si>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</si>
  <si>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</si>
  <si>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</si>
  <si>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</si>
  <si>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</si>
  <si>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</si>
  <si>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</si>
  <si>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</si>
  <si>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</si>
  <si>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</si>
  <si>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</si>
  <si>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</si>
  <si>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</si>
  <si>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</si>
  <si>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</si>
  <si>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</si>
  <si>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</si>
  <si>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</si>
  <si>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</si>
  <si>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</si>
  <si>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</si>
  <si>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</si>
  <si>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</si>
  <si>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</si>
  <si>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</si>
  <si>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</si>
  <si>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</si>
  <si>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</si>
  <si>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</si>
  <si>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</si>
  <si>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</si>
  <si>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</si>
  <si>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</si>
  <si>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</si>
  <si>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</si>
  <si>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</si>
  <si>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</si>
  <si>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</si>
  <si>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</si>
  <si>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</si>
  <si>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</si>
  <si>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</si>
  <si>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</si>
  <si>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</si>
  <si>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</si>
  <si>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</si>
  <si>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</si>
  <si>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</si>
  <si>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</si>
  <si>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</si>
  <si>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</si>
  <si>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</si>
  <si>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</si>
  <si>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</si>
  <si>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</si>
  <si>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</si>
  <si>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</si>
  <si>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</si>
  <si>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</si>
  <si>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</si>
  <si>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</si>
  <si>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</si>
  <si>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</si>
  <si>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</si>
  <si>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</si>
  <si>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</si>
  <si>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</si>
  <si>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</si>
  <si>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</si>
  <si>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</si>
  <si>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</si>
  <si>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</si>
  <si>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</si>
  <si>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</si>
  <si>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</si>
  <si>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</si>
  <si>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</si>
  <si>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</si>
  <si>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</si>
  <si>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</si>
  <si>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</si>
  <si>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</si>
  <si>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</si>
  <si>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</si>
  <si>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</si>
  <si>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</si>
  <si>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</si>
  <si>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</si>
  <si>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</si>
  <si>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</si>
  <si>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</si>
  <si>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</si>
  <si>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</si>
  <si>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</si>
  <si>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</si>
  <si>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</si>
  <si>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</si>
  <si>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</si>
  <si>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</si>
  <si>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</si>
  <si>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</si>
  <si>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</si>
  <si>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</si>
  <si>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</si>
  <si>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</si>
  <si>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</si>
  <si>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</si>
  <si>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</si>
  <si>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</si>
  <si>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</si>
  <si>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</si>
  <si>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</si>
  <si>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</si>
  <si>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</si>
  <si>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</si>
  <si>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</si>
  <si>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</si>
  <si>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</si>
  <si>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</si>
  <si>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</si>
  <si>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</si>
  <si>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</si>
  <si>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</si>
  <si>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</si>
  <si>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</si>
  <si>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</si>
  <si>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</si>
  <si>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</si>
  <si>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</si>
  <si>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</si>
  <si>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</si>
  <si>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</si>
  <si>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</si>
  <si>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</si>
  <si>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</si>
  <si>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</si>
  <si>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</si>
  <si>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</si>
  <si>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</si>
  <si>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</si>
  <si>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</si>
  <si>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</si>
  <si>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</si>
  <si>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</si>
  <si>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</si>
  <si>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</si>
  <si>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</si>
  <si>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</si>
  <si>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</si>
  <si>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</si>
  <si>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</si>
  <si>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</si>
  <si>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</si>
  <si>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</si>
  <si>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</si>
  <si>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</si>
  <si>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</si>
  <si>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</si>
  <si>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</si>
  <si>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</si>
  <si>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</si>
  <si>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</si>
  <si>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</si>
  <si>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</si>
  <si>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</si>
  <si>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</si>
  <si>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</si>
  <si>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</si>
  <si>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</si>
  <si>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</si>
  <si>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</si>
  <si>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</si>
  <si>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</si>
  <si>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</si>
  <si>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</si>
  <si>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</si>
  <si>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</si>
  <si>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</si>
  <si>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</si>
  <si>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</si>
  <si>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</si>
  <si>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</si>
  <si>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</si>
  <si>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</si>
  <si>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</si>
  <si>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</si>
  <si>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</si>
  <si>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</si>
  <si>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</si>
  <si>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</si>
  <si>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</si>
  <si>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</si>
  <si>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</si>
  <si>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</si>
  <si>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</si>
  <si>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</si>
  <si>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</si>
  <si>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</si>
  <si>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</si>
  <si>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</si>
  <si>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</si>
  <si>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</si>
  <si>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</si>
  <si>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</si>
  <si>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</si>
  <si>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</si>
  <si>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</si>
  <si>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</si>
  <si>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</si>
  <si>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</si>
  <si>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</si>
  <si>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</si>
  <si>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</si>
  <si>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</si>
  <si>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</si>
  <si>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</si>
  <si>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</si>
  <si>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</si>
  <si>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</si>
  <si>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</si>
  <si>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</si>
  <si>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</si>
  <si>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</si>
  <si>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</si>
  <si>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</si>
  <si>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</si>
  <si>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</si>
  <si>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</si>
  <si>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</si>
  <si>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</si>
  <si>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</si>
  <si>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</si>
  <si>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</si>
  <si>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</si>
  <si>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</si>
  <si>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</si>
  <si>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</si>
  <si>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</si>
  <si>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</si>
  <si>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</si>
  <si>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</si>
  <si>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</si>
  <si>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</si>
  <si>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</si>
  <si>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</si>
  <si>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</si>
  <si>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</si>
  <si>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</si>
  <si>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</si>
  <si>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</si>
  <si>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</si>
  <si>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</si>
  <si>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</si>
  <si>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</si>
  <si>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</si>
  <si>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</si>
  <si>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</si>
  <si>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</si>
  <si>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</si>
  <si>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</si>
  <si>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</si>
  <si>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</si>
  <si>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</si>
  <si>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</si>
  <si>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</si>
  <si>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</si>
  <si>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</si>
  <si>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</si>
  <si>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</si>
  <si>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</si>
  <si>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</si>
  <si>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</si>
  <si>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</si>
  <si>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</si>
  <si>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</si>
  <si>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</si>
  <si>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</si>
  <si>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</si>
  <si>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</si>
  <si>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</si>
  <si>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</si>
  <si>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</si>
  <si>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</si>
  <si>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</si>
  <si>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</si>
  <si>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</si>
  <si>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</si>
  <si>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</si>
  <si>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</si>
  <si>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</si>
  <si>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</si>
  <si>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</si>
  <si>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</si>
  <si>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</si>
  <si>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</si>
  <si>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</si>
  <si>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</si>
  <si>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</si>
  <si>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</si>
  <si>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</si>
  <si>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</si>
  <si>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</si>
  <si>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</si>
  <si>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</si>
  <si>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</si>
  <si>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</si>
  <si>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</si>
  <si>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</si>
  <si>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</si>
  <si>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</si>
  <si>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</si>
  <si>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</si>
  <si>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</si>
  <si>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</si>
  <si>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</si>
  <si>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</si>
  <si>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</si>
  <si>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</si>
  <si>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</si>
  <si>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</si>
  <si>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</si>
  <si>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</si>
  <si>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</si>
  <si>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</si>
  <si>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</si>
  <si>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</si>
  <si>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</si>
  <si>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</si>
  <si>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</si>
  <si>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</si>
  <si>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</si>
  <si>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</si>
  <si>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</si>
  <si>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</si>
  <si>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</si>
  <si>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</si>
  <si>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</si>
  <si>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</si>
  <si>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</si>
  <si>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</si>
  <si>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</si>
  <si>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</si>
  <si>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</si>
  <si>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</si>
  <si>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</si>
  <si>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</si>
  <si>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</si>
  <si>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</si>
  <si>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</si>
  <si>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</si>
  <si>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</si>
  <si>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</si>
  <si>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</si>
  <si>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</si>
  <si>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</si>
  <si>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</si>
  <si>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</si>
  <si>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</si>
  <si>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</si>
  <si>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</si>
  <si>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</si>
  <si>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</si>
  <si>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</si>
  <si>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</si>
  <si>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</si>
  <si>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</si>
  <si>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</si>
  <si>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</si>
  <si>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</si>
  <si>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</si>
  <si>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</si>
  <si>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</si>
  <si>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</si>
  <si>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</si>
  <si>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</si>
  <si>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</si>
  <si>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</si>
  <si>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</si>
  <si>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</si>
  <si>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</si>
  <si>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</si>
  <si>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</si>
  <si>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</si>
  <si>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</si>
  <si>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</si>
  <si>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</si>
  <si>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</si>
  <si>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</si>
  <si>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</si>
  <si>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</si>
  <si>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</si>
  <si>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</si>
  <si>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</si>
  <si>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</si>
  <si>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</si>
  <si>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</si>
  <si>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</si>
  <si>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</si>
  <si>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</si>
  <si>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</si>
  <si>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</si>
  <si>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</si>
  <si>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</si>
  <si>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</si>
  <si>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</si>
  <si>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</si>
  <si>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</si>
  <si>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</si>
  <si>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</si>
  <si>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</si>
  <si>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</si>
  <si>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</si>
  <si>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</si>
  <si>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</si>
  <si>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</si>
  <si>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</si>
  <si>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</si>
  <si>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</si>
  <si>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</si>
  <si>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</si>
  <si>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</si>
  <si>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</si>
  <si>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</si>
  <si>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</si>
  <si>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</si>
  <si>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</si>
  <si>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</si>
  <si>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</si>
  <si>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</si>
  <si>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</si>
  <si>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</si>
  <si>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</si>
  <si>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</si>
  <si>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</si>
  <si>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</si>
  <si>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</si>
  <si>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</si>
  <si>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</si>
  <si>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</si>
  <si>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</si>
  <si>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</si>
  <si>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</si>
  <si>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</si>
  <si>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</si>
  <si>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</si>
  <si>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</si>
  <si>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</si>
  <si>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</si>
  <si>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</si>
  <si>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</si>
  <si>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</si>
  <si>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</si>
  <si>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</si>
  <si>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</si>
  <si>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</si>
  <si>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</si>
  <si>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</si>
  <si>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</si>
  <si>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</si>
  <si>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</si>
  <si>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</si>
  <si>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</si>
  <si>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</si>
  <si>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</si>
  <si>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</si>
  <si>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</si>
  <si>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</si>
  <si>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</si>
  <si>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</si>
  <si>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</si>
  <si>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</si>
  <si>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</si>
  <si>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</si>
  <si>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</si>
  <si>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</si>
  <si>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</si>
  <si>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</si>
  <si>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</si>
  <si>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</si>
  <si>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</si>
  <si>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</si>
  <si>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</si>
  <si>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</si>
  <si>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</si>
  <si>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</si>
  <si>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</si>
  <si>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</si>
  <si>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</si>
  <si>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</si>
  <si>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</si>
  <si>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</si>
  <si>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</si>
  <si>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</si>
  <si>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</si>
  <si>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</si>
  <si>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</si>
  <si>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</si>
  <si>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</si>
  <si>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</si>
  <si>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</si>
  <si>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</si>
  <si>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</si>
  <si>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</si>
  <si>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</si>
  <si>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</si>
  <si>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</si>
  <si>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</si>
  <si>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</si>
  <si>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</si>
  <si>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</si>
  <si>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</si>
  <si>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</si>
  <si>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</si>
  <si>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</si>
  <si>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</si>
  <si>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</si>
  <si>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</si>
  <si>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</si>
  <si>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</si>
  <si>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</si>
  <si>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</si>
  <si>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</si>
  <si>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</si>
  <si>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</si>
  <si>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</si>
  <si>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</si>
  <si>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</si>
  <si>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</si>
  <si>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</si>
  <si>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</si>
  <si>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</si>
  <si>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</si>
  <si>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</si>
  <si>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</si>
  <si>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</si>
  <si>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</si>
  <si>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</si>
  <si>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</si>
  <si>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</si>
  <si>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</si>
  <si>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</si>
  <si>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</si>
  <si>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</si>
  <si>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</si>
  <si>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</si>
  <si>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</si>
  <si>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</si>
  <si>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</si>
  <si>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</si>
  <si>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</si>
  <si>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</si>
  <si>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</si>
  <si>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</si>
  <si>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</si>
  <si>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</si>
  <si>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</si>
  <si>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</si>
  <si>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</si>
  <si>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</si>
  <si>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</si>
  <si>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</si>
  <si>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</si>
  <si>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</si>
  <si>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</si>
  <si>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</si>
  <si>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</si>
  <si>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</si>
  <si>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</si>
  <si>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</si>
  <si>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</si>
  <si>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</si>
  <si>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</si>
  <si>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</si>
  <si>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</si>
  <si>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</si>
  <si>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</si>
  <si>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</si>
  <si>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</si>
  <si>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</si>
  <si>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</si>
  <si>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</si>
  <si>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</si>
  <si>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</si>
  <si>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</si>
  <si>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</si>
  <si>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</si>
  <si>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</si>
  <si>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</si>
  <si>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</si>
  <si>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</si>
  <si>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</si>
  <si>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</si>
  <si>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</si>
  <si>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</si>
  <si>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</si>
  <si>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</si>
  <si>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</si>
  <si>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</si>
  <si>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</si>
  <si>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</si>
  <si>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</si>
  <si>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</si>
  <si>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</si>
  <si>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</si>
  <si>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</si>
  <si>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</si>
  <si>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</si>
  <si>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</si>
  <si>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</si>
  <si>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</si>
  <si>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</si>
  <si>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</si>
  <si>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</si>
  <si>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</si>
  <si>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</si>
  <si>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</si>
  <si>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</si>
  <si>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</si>
  <si>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</si>
  <si>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</si>
  <si>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</si>
  <si>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</si>
  <si>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</si>
  <si>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</si>
  <si>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</si>
  <si>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</si>
  <si>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</si>
  <si>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</si>
  <si>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</si>
  <si>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</si>
  <si>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</si>
  <si>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</si>
  <si>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</si>
  <si>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</si>
  <si>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</si>
  <si>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</si>
  <si>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</si>
  <si>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</si>
  <si>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</si>
  <si>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</si>
  <si>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</si>
  <si>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</si>
  <si>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</si>
  <si>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</si>
  <si>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</si>
  <si>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</si>
  <si>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</si>
  <si>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</si>
  <si>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</si>
  <si>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</si>
  <si>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</si>
  <si>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</si>
  <si>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</si>
  <si>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</si>
  <si>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</si>
  <si>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</si>
  <si>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</si>
  <si>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</si>
  <si>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</si>
  <si>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</si>
  <si>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</si>
  <si>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</si>
  <si>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</si>
  <si>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</si>
  <si>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</si>
  <si>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</si>
  <si>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</si>
  <si>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</si>
  <si>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</si>
  <si>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</si>
  <si>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</si>
  <si>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</si>
  <si>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</si>
  <si>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</si>
  <si>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</si>
  <si>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</si>
  <si>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</si>
  <si>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</si>
  <si>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</si>
  <si>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</si>
  <si>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</si>
  <si>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</si>
  <si>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</si>
  <si>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</si>
  <si>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</si>
  <si>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</si>
  <si>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</si>
  <si>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</si>
  <si>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</si>
  <si>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</si>
  <si>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</si>
  <si>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</si>
  <si>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</si>
  <si>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</si>
  <si>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</si>
  <si>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</si>
  <si>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</si>
  <si>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</si>
  <si>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</si>
  <si>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</si>
  <si>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</si>
  <si>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</si>
  <si>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</si>
  <si>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</si>
  <si>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</si>
  <si>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</si>
  <si>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</si>
  <si>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</si>
  <si>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</si>
  <si>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</si>
  <si>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</si>
  <si>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</si>
  <si>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</si>
  <si>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</si>
  <si>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</si>
  <si>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</si>
  <si>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</si>
  <si>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</si>
  <si>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</si>
  <si>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</si>
  <si>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</si>
  <si>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</si>
  <si>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</si>
  <si>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</si>
  <si>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</si>
  <si>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</si>
  <si>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</si>
  <si>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</si>
  <si>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</si>
  <si>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</si>
  <si>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</si>
  <si>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</si>
  <si>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</si>
  <si>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</si>
  <si>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</si>
  <si>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</si>
  <si>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</si>
  <si>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</si>
  <si>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</si>
  <si>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</si>
  <si>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</si>
  <si>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</si>
  <si>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</si>
  <si>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</si>
  <si>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</si>
  <si>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</si>
  <si>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</si>
  <si>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</si>
  <si>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</si>
  <si>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</si>
  <si>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</si>
  <si>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</si>
  <si>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</si>
  <si>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</si>
  <si>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</si>
  <si>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</si>
  <si>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</si>
  <si>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</si>
  <si>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</si>
  <si>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</si>
  <si>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</si>
  <si>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</si>
  <si>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</si>
  <si>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</si>
  <si>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</si>
  <si>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</si>
  <si>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</si>
  <si>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</si>
  <si>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</si>
  <si>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</si>
  <si>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</si>
  <si>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</si>
  <si>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</si>
  <si>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</si>
  <si>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</si>
  <si>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</si>
  <si>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</si>
  <si>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</si>
  <si>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</si>
  <si>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</si>
  <si>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</si>
  <si>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</si>
  <si>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</si>
  <si>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</si>
  <si>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</si>
  <si>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</si>
  <si>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</si>
  <si>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</si>
  <si>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</si>
  <si>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</si>
  <si>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</si>
  <si>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</si>
  <si>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</si>
  <si>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</si>
  <si>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</si>
  <si>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</si>
  <si>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</si>
  <si>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</si>
  <si>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</si>
  <si>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</si>
  <si>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</si>
  <si>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</si>
  <si>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</si>
  <si>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</si>
  <si>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</si>
  <si>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</si>
  <si>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</si>
  <si>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</si>
  <si>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</si>
  <si>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</si>
  <si>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</si>
  <si>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</si>
  <si>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</si>
  <si>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</si>
  <si>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</si>
  <si>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</si>
  <si>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</si>
  <si>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</si>
  <si>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</si>
  <si>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</si>
  <si>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</si>
  <si>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</si>
  <si>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</si>
  <si>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</si>
  <si>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</si>
  <si>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</si>
  <si>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</si>
  <si>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</si>
  <si>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</si>
  <si>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</si>
  <si>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</si>
  <si>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</si>
  <si>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</si>
  <si>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</si>
  <si>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</si>
  <si>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</si>
  <si>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</si>
  <si>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</si>
  <si>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</si>
  <si>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</si>
  <si>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</si>
  <si>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</si>
  <si>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</si>
  <si>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</si>
  <si>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</si>
  <si>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</si>
  <si>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</si>
  <si>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</si>
  <si>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</si>
  <si>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</si>
  <si>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</si>
  <si>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</si>
  <si>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</si>
  <si>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</si>
  <si>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</si>
  <si>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</si>
  <si>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</si>
  <si>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</si>
  <si>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</si>
  <si>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</si>
  <si>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</si>
  <si>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</si>
  <si>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</si>
  <si>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</si>
  <si>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</si>
  <si>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</si>
  <si>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</si>
  <si>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</si>
  <si>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</si>
  <si>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</si>
  <si>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</si>
  <si>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</si>
  <si>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</si>
  <si>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</si>
  <si>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</si>
  <si>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</si>
  <si>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</si>
  <si>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</si>
  <si>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</si>
  <si>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</si>
  <si>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</si>
  <si>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</si>
  <si>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</si>
  <si>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</si>
  <si>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</si>
  <si>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</si>
  <si>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</si>
  <si>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</si>
  <si>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</si>
  <si>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</si>
  <si>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</si>
  <si>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</si>
  <si>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</si>
  <si>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</si>
  <si>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</si>
  <si>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</si>
  <si>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</si>
  <si>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</si>
  <si>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</si>
  <si>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</si>
  <si>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</si>
  <si>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</si>
  <si>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</si>
  <si>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</si>
  <si>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</si>
  <si>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</si>
  <si>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</si>
  <si>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</si>
  <si>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</si>
  <si>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</si>
  <si>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</si>
  <si>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</si>
  <si>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</si>
  <si>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</si>
  <si>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</si>
  <si>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</si>
  <si>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</si>
  <si>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</si>
  <si>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</si>
  <si>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</si>
  <si>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</si>
  <si>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</si>
  <si>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</si>
  <si>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</si>
  <si>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</si>
  <si>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</si>
  <si>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</si>
  <si>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</si>
  <si>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</si>
  <si>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</si>
  <si>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</si>
  <si>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</si>
  <si>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</si>
  <si>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</si>
  <si>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</si>
  <si>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</si>
  <si>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</si>
  <si>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</si>
  <si>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</si>
  <si>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</si>
  <si>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</si>
  <si>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</si>
  <si>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</si>
  <si>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</si>
  <si>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</si>
  <si>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</si>
  <si>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</si>
  <si>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</si>
  <si>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</si>
  <si>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</si>
  <si>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</si>
  <si>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</si>
  <si>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</si>
  <si>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</si>
  <si>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</si>
  <si>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</si>
  <si>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</si>
  <si>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</si>
  <si>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</si>
  <si>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</si>
  <si>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</si>
  <si>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</si>
  <si>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</si>
  <si>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</si>
  <si>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</si>
  <si>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</si>
  <si>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</si>
  <si>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</si>
  <si>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</si>
  <si>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</si>
  <si>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</si>
  <si>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</si>
  <si>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</si>
  <si>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</si>
  <si>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</si>
  <si>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</si>
  <si>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</si>
  <si>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</si>
  <si>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</si>
  <si>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</si>
  <si>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</si>
  <si>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</si>
  <si>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</si>
  <si>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</si>
  <si>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</si>
  <si>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</si>
  <si>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</si>
  <si>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</si>
  <si>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</si>
  <si>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</si>
  <si>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</si>
  <si>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</si>
  <si>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</si>
  <si>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</si>
  <si>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</si>
  <si>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</si>
  <si>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</si>
  <si>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</si>
  <si>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</si>
  <si>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</si>
  <si>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</si>
  <si>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</si>
  <si>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</si>
  <si>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</si>
  <si>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</si>
  <si>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</si>
  <si>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</si>
  <si>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</si>
  <si>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</si>
  <si>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</si>
  <si>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</si>
  <si>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</si>
  <si>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</si>
  <si>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</si>
  <si>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</si>
  <si>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</si>
  <si>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</si>
  <si>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</si>
  <si>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</si>
  <si>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</si>
  <si>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</si>
  <si>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</si>
  <si>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</si>
  <si>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</si>
  <si>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</si>
  <si>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</si>
  <si>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</si>
  <si>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</si>
  <si>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</si>
  <si>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</si>
  <si>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</si>
  <si>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</si>
  <si>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</si>
  <si>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</si>
  <si>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</si>
  <si>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</si>
  <si>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</si>
  <si>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</si>
  <si>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</si>
  <si>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</si>
  <si>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</si>
  <si>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</si>
  <si>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</si>
  <si>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</si>
  <si>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</si>
  <si>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</si>
  <si>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</si>
  <si>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</si>
  <si>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</si>
  <si>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</si>
  <si>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</si>
  <si>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</si>
  <si>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</si>
  <si>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</si>
  <si>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</si>
  <si>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</si>
  <si>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</si>
  <si>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</si>
  <si>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</si>
  <si>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</si>
  <si>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</si>
  <si>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</si>
  <si>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</si>
  <si>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</si>
  <si>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</si>
  <si>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</si>
  <si>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</si>
  <si>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</si>
  <si>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</si>
  <si>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</si>
  <si>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</si>
  <si>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</si>
  <si>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</si>
  <si>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</si>
  <si>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</si>
  <si>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</si>
  <si>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</si>
  <si>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</si>
  <si>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</si>
  <si>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</si>
  <si>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</si>
  <si>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</si>
  <si>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</si>
  <si>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</si>
  <si>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</si>
  <si>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</si>
  <si>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</si>
  <si>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</si>
  <si>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</si>
  <si>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</si>
  <si>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</si>
  <si>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</si>
  <si>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</si>
  <si>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</si>
  <si>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</si>
  <si>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</si>
  <si>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</si>
  <si>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</si>
  <si>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</si>
  <si>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</si>
  <si>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</si>
  <si>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</si>
  <si>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</si>
  <si>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</si>
  <si>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</si>
  <si>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</si>
  <si>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</si>
  <si>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</si>
  <si>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</si>
  <si>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</si>
  <si>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</si>
  <si>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</si>
  <si>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</si>
  <si>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</si>
  <si>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</si>
  <si>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</si>
  <si>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</si>
  <si>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</si>
  <si>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</si>
  <si>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</si>
  <si>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</si>
  <si>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</si>
  <si>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</si>
  <si>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</si>
  <si>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</si>
  <si>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</si>
  <si>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</si>
  <si>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</si>
  <si>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</si>
  <si>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</si>
  <si>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</si>
  <si>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</si>
  <si>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</si>
  <si>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</si>
  <si>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</si>
  <si>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</si>
  <si>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</si>
  <si>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</si>
  <si>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</si>
  <si>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</si>
  <si>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</si>
  <si>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</si>
  <si>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</si>
  <si>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</si>
  <si>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</si>
  <si>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</si>
  <si>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</si>
  <si>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</si>
  <si>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</si>
  <si>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</si>
  <si>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</si>
  <si>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</si>
  <si>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</si>
  <si>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</si>
  <si>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</si>
  <si>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</si>
  <si>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</si>
  <si>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</si>
  <si>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</si>
  <si>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</si>
  <si>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</si>
  <si>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</si>
  <si>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</si>
  <si>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</si>
  <si>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</si>
  <si>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</si>
  <si>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</si>
  <si>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</si>
  <si>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</si>
  <si>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</si>
  <si>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</si>
  <si>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</si>
  <si>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</si>
  <si>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</si>
  <si>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</si>
  <si>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</si>
  <si>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</si>
  <si>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</si>
  <si>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</si>
  <si>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</si>
  <si>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</si>
  <si>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</si>
  <si>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</si>
  <si>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</si>
  <si>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</si>
  <si>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</si>
  <si>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</si>
  <si>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</si>
  <si>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</si>
  <si>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</si>
  <si>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</si>
  <si>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</si>
  <si>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</si>
  <si>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</si>
  <si>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</si>
  <si>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</si>
  <si>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</si>
  <si>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</si>
  <si>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</si>
  <si>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</si>
  <si>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</si>
  <si>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</si>
  <si>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</si>
  <si>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</si>
  <si>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</si>
  <si>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</si>
  <si>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</si>
  <si>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</si>
  <si>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</si>
  <si>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</si>
  <si>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</si>
  <si>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</si>
  <si>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</si>
  <si>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</si>
  <si>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</si>
  <si>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</si>
  <si>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</si>
  <si>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</si>
  <si>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</si>
  <si>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</si>
  <si>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</si>
  <si>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</si>
  <si>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</si>
  <si>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</si>
  <si>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</si>
  <si>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</si>
  <si>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</si>
  <si>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</si>
  <si>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</si>
  <si>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</si>
  <si>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</si>
  <si>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</si>
  <si>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</si>
  <si>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</si>
  <si>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</si>
  <si>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</si>
  <si>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</si>
  <si>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</si>
  <si>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</si>
  <si>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</si>
  <si>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</si>
  <si>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</si>
  <si>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</si>
  <si>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</si>
  <si>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</si>
  <si>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</si>
  <si>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</si>
  <si>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</si>
  <si>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</si>
  <si>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</si>
  <si>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</si>
  <si>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</si>
  <si>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</si>
  <si>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</si>
  <si>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</si>
  <si>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</si>
  <si>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</si>
  <si>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</si>
  <si>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</si>
  <si>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</si>
  <si>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</si>
  <si>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</si>
  <si>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</si>
  <si>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</si>
  <si>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</si>
  <si>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</si>
  <si>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</si>
  <si>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</si>
  <si>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</si>
  <si>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</si>
  <si>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</si>
  <si>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</si>
  <si>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</si>
  <si>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</si>
  <si>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</si>
  <si>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</si>
  <si>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</si>
  <si>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</si>
  <si>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</si>
  <si>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</si>
  <si>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</si>
  <si>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</si>
  <si>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</si>
  <si>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</si>
  <si>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</si>
  <si>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</si>
  <si>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</si>
  <si>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</si>
  <si>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</si>
  <si>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</si>
  <si>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</si>
  <si>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</si>
  <si>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</si>
  <si>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</si>
  <si>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</si>
  <si>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</si>
  <si>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</si>
  <si>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</si>
  <si>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</si>
  <si>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</si>
  <si>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</si>
  <si>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</si>
  <si>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</si>
  <si>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</si>
  <si>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</si>
  <si>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</si>
  <si>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</si>
  <si>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</si>
  <si>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</si>
  <si>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</si>
  <si>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</si>
  <si>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</si>
  <si>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</si>
  <si>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</si>
  <si>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</si>
  <si>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</si>
  <si>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</si>
  <si>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</si>
  <si>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</si>
  <si>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</si>
  <si>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</si>
  <si>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</si>
  <si>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</si>
  <si>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</si>
  <si>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</si>
  <si>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</si>
  <si>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</si>
  <si>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</si>
  <si>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</si>
  <si>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</si>
  <si>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</si>
  <si>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</si>
  <si>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</si>
  <si>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</si>
  <si>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</si>
  <si>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</si>
  <si>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</si>
  <si>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</si>
  <si>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</si>
  <si>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</si>
  <si>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</si>
  <si>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</si>
  <si>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</si>
  <si>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</si>
  <si>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</si>
  <si>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</si>
  <si>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</si>
  <si>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</si>
  <si>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</si>
  <si>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</si>
  <si>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</si>
  <si>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</si>
  <si>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</si>
  <si>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</si>
  <si>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</si>
  <si>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</si>
  <si>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</si>
  <si>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</si>
  <si>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</si>
  <si>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</si>
  <si>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</si>
  <si>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</si>
  <si>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</si>
  <si>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</si>
  <si>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</si>
  <si>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</si>
  <si>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</si>
  <si>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</si>
  <si>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</si>
  <si>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</si>
  <si>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</si>
  <si>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</si>
  <si>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</si>
  <si>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</si>
  <si>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</si>
  <si>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</si>
  <si>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</si>
  <si>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</si>
  <si>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</si>
  <si>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</si>
  <si>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</si>
  <si>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</si>
  <si>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</si>
  <si>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</si>
  <si>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</si>
  <si>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</si>
  <si>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</si>
  <si>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</si>
  <si>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</si>
  <si>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</si>
  <si>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</si>
  <si>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</si>
  <si>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</si>
  <si>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</si>
  <si>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</si>
  <si>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</si>
  <si>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</si>
  <si>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</si>
  <si>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</si>
  <si>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</si>
  <si>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</si>
  <si>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</si>
  <si>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</si>
  <si>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</si>
  <si>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</si>
  <si>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</si>
  <si>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</si>
  <si>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</si>
  <si>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</si>
  <si>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</si>
  <si>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</si>
  <si>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</si>
  <si>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</si>
  <si>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</si>
  <si>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</si>
  <si>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</si>
  <si>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</si>
  <si>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</si>
  <si>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</si>
  <si>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</si>
  <si>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</si>
  <si>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</si>
  <si>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</si>
  <si>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</si>
  <si>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</si>
  <si>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</si>
  <si>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</si>
  <si>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</si>
  <si>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</si>
  <si>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</si>
  <si>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</si>
  <si>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</si>
  <si>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</si>
  <si>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</si>
  <si>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</si>
  <si>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</si>
  <si>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</si>
  <si>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</si>
  <si>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</si>
  <si>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</si>
  <si>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</si>
  <si>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</si>
  <si>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</si>
  <si>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</si>
  <si>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</si>
  <si>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</si>
  <si>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</si>
  <si>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</si>
  <si>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</si>
  <si>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</si>
  <si>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</si>
  <si>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</si>
  <si>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</si>
  <si>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</si>
  <si>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</si>
  <si>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</si>
  <si>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</si>
  <si>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</si>
  <si>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</si>
  <si>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</si>
  <si>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</si>
  <si>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</si>
  <si>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</si>
  <si>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</si>
  <si>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</si>
  <si>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</si>
  <si>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</si>
  <si>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</si>
  <si>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</si>
  <si>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</si>
  <si>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</si>
  <si>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</si>
  <si>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</si>
  <si>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</si>
  <si>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</si>
  <si>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</si>
  <si>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</si>
  <si>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</si>
  <si>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</si>
  <si>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</si>
  <si>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</si>
  <si>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</si>
  <si>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</si>
  <si>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</si>
  <si>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</si>
  <si>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</si>
  <si>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</si>
  <si>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</si>
  <si>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</si>
  <si>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</si>
  <si>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</si>
  <si>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</si>
  <si>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</si>
  <si>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</si>
  <si>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</si>
  <si>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</si>
  <si>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</si>
  <si>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</si>
  <si>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</si>
  <si>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</si>
  <si>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</si>
  <si>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</si>
  <si>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</si>
  <si>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</si>
  <si>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</si>
  <si>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</si>
  <si>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</si>
  <si>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</si>
  <si>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</si>
  <si>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</si>
  <si>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</si>
  <si>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</si>
  <si>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</si>
  <si>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</si>
  <si>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</si>
  <si>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</si>
  <si>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</si>
  <si>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</si>
  <si>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</si>
  <si>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</si>
  <si>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</si>
  <si>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</si>
  <si>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</si>
  <si>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</si>
  <si>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</si>
  <si>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</si>
  <si>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</si>
  <si>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</si>
  <si>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</si>
  <si>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</si>
  <si>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</si>
  <si>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</si>
  <si>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</si>
  <si>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</si>
  <si>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</si>
  <si>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</si>
  <si>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</si>
  <si>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</si>
  <si>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</si>
  <si>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</si>
  <si>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</si>
  <si>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</si>
  <si>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</si>
  <si>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</si>
  <si>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</si>
  <si>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</si>
  <si>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</si>
  <si>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</si>
  <si>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</si>
  <si>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</si>
  <si>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</si>
  <si>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</si>
  <si>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</si>
  <si>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</si>
  <si>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</si>
  <si>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</si>
  <si>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</si>
  <si>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</si>
  <si>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</si>
  <si>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</si>
  <si>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</si>
  <si>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</si>
  <si>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</si>
  <si>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</si>
  <si>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</si>
  <si>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</si>
  <si>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</si>
  <si>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</si>
  <si>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</si>
  <si>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</si>
  <si>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</si>
  <si>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</si>
  <si>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</si>
  <si>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</si>
  <si>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</si>
  <si>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</si>
  <si>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</si>
  <si>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</si>
  <si>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</si>
  <si>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</si>
  <si>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</si>
  <si>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</si>
  <si>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</si>
  <si>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</si>
  <si>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</si>
  <si>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</si>
  <si>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</si>
  <si>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</si>
  <si>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</si>
  <si>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</si>
  <si>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</si>
  <si>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</si>
  <si>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</si>
  <si>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</si>
  <si>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</si>
  <si>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</si>
  <si>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</si>
  <si>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</si>
  <si>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</si>
  <si>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</si>
  <si>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</si>
  <si>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</si>
  <si>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</si>
  <si>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</si>
  <si>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</si>
  <si>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</si>
  <si>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</si>
  <si>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</si>
  <si>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</si>
  <si>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</si>
  <si>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</si>
  <si>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</si>
  <si>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</si>
  <si>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</si>
  <si>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</si>
  <si>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</si>
  <si>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</si>
  <si>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</si>
  <si>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</si>
  <si>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</si>
  <si>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</si>
  <si>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</si>
  <si>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</si>
  <si>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</si>
  <si>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</si>
  <si>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</si>
  <si>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</si>
  <si>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</si>
  <si>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</si>
  <si>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</si>
  <si>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</si>
  <si>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</si>
  <si>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</si>
  <si>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</si>
  <si>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</si>
  <si>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</si>
  <si>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</si>
  <si>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</si>
  <si>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</si>
  <si>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</si>
  <si>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</si>
  <si>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</si>
  <si>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</si>
  <si>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</si>
  <si>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</si>
  <si>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</si>
  <si>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</si>
  <si>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</si>
  <si>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</si>
  <si>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</si>
  <si>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</si>
  <si>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</si>
  <si>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</si>
  <si>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</si>
  <si>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</si>
  <si>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</si>
  <si>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</si>
  <si>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</si>
  <si>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</si>
  <si>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</si>
  <si>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</si>
  <si>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</si>
  <si>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</si>
  <si>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</si>
  <si>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</si>
  <si>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</si>
  <si>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</si>
  <si>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</si>
  <si>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</si>
  <si>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</si>
  <si>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</si>
  <si>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</si>
  <si>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</si>
  <si>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</si>
  <si>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</si>
  <si>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</si>
  <si>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</si>
  <si>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</si>
  <si>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</si>
  <si>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</si>
  <si>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</si>
  <si>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</si>
  <si>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</si>
  <si>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</si>
  <si>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</si>
  <si>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</si>
  <si>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</si>
  <si>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</si>
  <si>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</si>
  <si>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</si>
  <si>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</si>
  <si>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</si>
  <si>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</si>
  <si>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</si>
  <si>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</si>
  <si>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</si>
  <si>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</si>
  <si>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</si>
  <si>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</si>
  <si>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</si>
  <si>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</si>
  <si>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</si>
  <si>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</si>
  <si>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</si>
  <si>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</si>
  <si>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</si>
  <si>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</si>
  <si>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</si>
  <si>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</si>
  <si>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</si>
  <si>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</si>
  <si>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</si>
  <si>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</si>
  <si>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</si>
  <si>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</si>
  <si>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</si>
  <si>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</si>
  <si>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</si>
  <si>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</si>
  <si>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</si>
  <si>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</si>
  <si>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</si>
  <si>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</si>
  <si>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</si>
  <si>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</si>
  <si>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</si>
  <si>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</si>
  <si>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</si>
  <si>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</si>
  <si>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</si>
  <si>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</si>
  <si>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</si>
  <si>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</si>
  <si>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</si>
  <si>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</si>
  <si>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</si>
  <si>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</si>
  <si>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</si>
  <si>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</si>
  <si>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</si>
  <si>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</si>
  <si>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</si>
  <si>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</si>
  <si>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</si>
  <si>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</si>
  <si>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</si>
  <si>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</si>
  <si>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</si>
  <si>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</si>
  <si>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</si>
  <si>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</si>
  <si>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</si>
  <si>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</si>
  <si>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</si>
  <si>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</si>
  <si>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</si>
  <si>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</si>
  <si>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</si>
  <si>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</si>
  <si>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</si>
  <si>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</si>
  <si>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</si>
  <si>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</si>
  <si>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</si>
  <si>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</si>
  <si>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</si>
  <si>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</si>
  <si>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</si>
  <si>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</si>
  <si>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</si>
  <si>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</si>
  <si>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</si>
  <si>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</si>
  <si>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</si>
  <si>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</si>
  <si>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</si>
  <si>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</si>
  <si>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</si>
  <si>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</si>
  <si>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</si>
  <si>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</si>
  <si>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</si>
  <si>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</si>
  <si>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</si>
  <si>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</si>
  <si>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</si>
  <si>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</si>
  <si>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</si>
  <si>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</si>
  <si>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</si>
  <si>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</si>
  <si>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</si>
  <si>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</si>
  <si>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</si>
  <si>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</si>
  <si>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</si>
  <si>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</si>
  <si>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</si>
  <si>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</si>
  <si>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</si>
  <si>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</si>
  <si>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</si>
  <si>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</si>
  <si>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</si>
  <si>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</si>
  <si>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</si>
  <si>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</si>
  <si>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</si>
  <si>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</si>
  <si>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</si>
  <si>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</si>
  <si>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</si>
  <si>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</si>
  <si>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</si>
  <si>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</si>
  <si>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</si>
  <si>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</si>
  <si>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</si>
  <si>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</si>
  <si>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</si>
  <si>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</si>
  <si>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</si>
  <si>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</si>
  <si>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</si>
  <si>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</si>
  <si>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</si>
  <si>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</si>
  <si>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</si>
  <si>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</si>
  <si>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</si>
  <si>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</si>
  <si>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</si>
  <si>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</si>
  <si>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</si>
  <si>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</si>
  <si>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</si>
  <si>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</si>
  <si>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</si>
  <si>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</si>
  <si>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</si>
  <si>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</si>
  <si>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</si>
  <si>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</si>
  <si>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</si>
  <si>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</si>
  <si>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</si>
  <si>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</si>
  <si>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</si>
  <si>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</si>
  <si>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</si>
  <si>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</si>
  <si>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</si>
  <si>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</si>
  <si>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</si>
  <si>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</si>
  <si>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</si>
  <si>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</si>
  <si>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</si>
  <si>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</si>
  <si>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</si>
  <si>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</si>
  <si>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</si>
  <si>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</si>
  <si>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</si>
  <si>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</si>
  <si>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</si>
  <si>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</si>
  <si>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</si>
  <si>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</si>
  <si>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</si>
  <si>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</si>
  <si>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</si>
  <si>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</si>
  <si>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</si>
  <si>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</si>
  <si>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</si>
  <si>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</si>
  <si>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</si>
  <si>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</si>
  <si>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</si>
  <si>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</si>
  <si>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</si>
  <si>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</si>
  <si>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</si>
  <si>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</si>
  <si>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</si>
  <si>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</si>
  <si>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</si>
  <si>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</si>
  <si>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</si>
  <si>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</si>
  <si>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</si>
  <si>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</si>
  <si>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</si>
  <si>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</si>
  <si>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</si>
  <si>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</si>
  <si>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</si>
  <si>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</si>
  <si>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</si>
  <si>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</si>
  <si>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</si>
  <si>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</si>
  <si>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</si>
  <si>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</si>
  <si>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</si>
  <si>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</si>
  <si>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</si>
  <si>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</si>
  <si>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</si>
  <si>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</si>
  <si>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</si>
  <si>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</si>
  <si>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</si>
  <si>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</si>
  <si>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</si>
  <si>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</si>
  <si>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</si>
  <si>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</si>
  <si>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</si>
  <si>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</si>
  <si>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</si>
  <si>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</si>
  <si>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</si>
  <si>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</si>
  <si>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</si>
  <si>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</si>
  <si>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</si>
  <si>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</si>
  <si>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</si>
  <si>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</si>
  <si>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</si>
  <si>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</si>
  <si>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</si>
  <si>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</si>
  <si>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</si>
  <si>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</si>
  <si>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</si>
  <si>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</si>
  <si>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</si>
  <si>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</si>
  <si>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</si>
  <si>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</si>
  <si>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</si>
  <si>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</si>
  <si>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</si>
  <si>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</si>
  <si>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</si>
  <si>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</si>
  <si>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</si>
  <si>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</si>
  <si>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</si>
  <si>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</si>
  <si>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</si>
  <si>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</si>
  <si>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</si>
  <si>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</si>
  <si>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</si>
  <si>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</si>
  <si>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</si>
  <si>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</si>
  <si>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</si>
  <si>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</si>
  <si>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</si>
  <si>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</si>
  <si>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</si>
  <si>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</si>
  <si>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</si>
  <si>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</si>
  <si>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</si>
  <si>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</si>
  <si>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</si>
  <si>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</si>
  <si>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</si>
  <si>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</si>
  <si>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</si>
  <si>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</si>
  <si>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</si>
  <si>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</si>
  <si>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</si>
  <si>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</si>
  <si>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</si>
  <si>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</si>
  <si>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</si>
  <si>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</si>
  <si>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</si>
  <si>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</si>
  <si>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</si>
  <si>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</si>
  <si>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</si>
  <si>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</si>
  <si>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</si>
  <si>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</si>
  <si>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</si>
  <si>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</si>
  <si>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</si>
  <si>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</si>
  <si>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</si>
  <si>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</si>
  <si>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</si>
  <si>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</si>
  <si>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</si>
  <si>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</si>
  <si>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</si>
  <si>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</si>
  <si>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</si>
  <si>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</si>
  <si>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</si>
  <si>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</si>
  <si>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</si>
  <si>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</si>
  <si>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</si>
  <si>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</si>
  <si>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</si>
  <si>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</si>
  <si>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</si>
  <si>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</si>
  <si>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</si>
  <si>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</si>
  <si>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</si>
  <si>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</si>
  <si>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</si>
  <si>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</si>
  <si>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</si>
  <si>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</si>
  <si>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</si>
  <si>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</si>
  <si>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</si>
  <si>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</si>
  <si>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</si>
  <si>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</si>
  <si>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</si>
  <si>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</si>
  <si>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</si>
  <si>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</si>
  <si>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</si>
  <si>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</si>
  <si>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</si>
  <si>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</si>
  <si>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</si>
  <si>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</si>
  <si>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</si>
  <si>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</si>
  <si>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</si>
  <si>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</si>
  <si>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</si>
  <si>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</si>
  <si>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</si>
  <si>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</si>
  <si>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</si>
  <si>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</si>
  <si>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</si>
  <si>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</si>
  <si>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</si>
  <si>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</si>
  <si>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</si>
  <si>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</si>
  <si>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</si>
  <si>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</si>
  <si>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</si>
  <si>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</si>
  <si>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</si>
  <si>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</si>
  <si>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</si>
  <si>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</si>
  <si>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</si>
  <si>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</si>
  <si>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</si>
  <si>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</si>
  <si>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</si>
  <si>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</si>
  <si>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</si>
  <si>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</si>
  <si>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</si>
  <si>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</si>
  <si>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</si>
  <si>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</si>
  <si>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</si>
  <si>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</si>
  <si>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</si>
  <si>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</si>
  <si>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</si>
  <si>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</si>
  <si>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</si>
  <si>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</si>
  <si>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</si>
  <si>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</si>
  <si>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</si>
  <si>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</si>
  <si>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</si>
  <si>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</si>
  <si>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</si>
  <si>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</si>
  <si>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</si>
  <si>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</si>
  <si>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</si>
  <si>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</si>
  <si>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</si>
  <si>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</si>
  <si>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</si>
  <si>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</si>
  <si>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</si>
  <si>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</si>
  <si>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</si>
  <si>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</si>
  <si>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</si>
  <si>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</si>
  <si>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</si>
  <si>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</si>
  <si>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</si>
  <si>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</si>
  <si>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</si>
  <si>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</si>
  <si>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</si>
  <si>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</si>
  <si>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</si>
  <si>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</si>
  <si>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</si>
  <si>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</si>
  <si>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</si>
  <si>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</si>
  <si>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</si>
  <si>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</si>
  <si>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</si>
  <si>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</si>
  <si>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</si>
  <si>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</si>
  <si>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</si>
  <si>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</si>
  <si>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</si>
  <si>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</si>
  <si>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</si>
  <si>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</si>
  <si>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</si>
  <si>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</si>
  <si>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</si>
  <si>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</si>
  <si>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</si>
  <si>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</si>
  <si>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</si>
  <si>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</si>
  <si>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</si>
  <si>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</si>
  <si>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</si>
  <si>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</si>
  <si>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</si>
  <si>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</si>
  <si>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</si>
  <si>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</si>
  <si>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</si>
  <si>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</si>
  <si>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</si>
  <si>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</si>
  <si>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</si>
  <si>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</si>
  <si>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</si>
  <si>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</si>
  <si>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</si>
  <si>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</si>
  <si>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</si>
  <si>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</si>
  <si>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</si>
  <si>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</si>
  <si>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</si>
  <si>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</si>
  <si>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</si>
  <si>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</si>
  <si>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</si>
  <si>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</si>
  <si>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</si>
  <si>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</si>
  <si>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</si>
  <si>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</si>
  <si>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</si>
  <si>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</si>
  <si>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</si>
  <si>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</si>
  <si>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</si>
  <si>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</si>
  <si>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</si>
  <si>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</si>
  <si>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</si>
  <si>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</si>
  <si>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</si>
  <si>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</si>
  <si>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</si>
  <si>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</si>
  <si>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</si>
  <si>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</si>
  <si>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</si>
  <si>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</si>
  <si>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</si>
  <si>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</si>
  <si>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</si>
  <si>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</si>
  <si>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</si>
  <si>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</si>
  <si>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</si>
  <si>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</si>
  <si>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</si>
  <si>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</si>
  <si>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</si>
  <si>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</si>
  <si>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</si>
  <si>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</si>
  <si>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</si>
  <si>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</si>
  <si>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</si>
  <si>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</si>
  <si>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</si>
  <si>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</si>
  <si>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</si>
  <si>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</si>
  <si>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</si>
  <si>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</si>
  <si>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</si>
  <si>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</si>
  <si>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</si>
  <si>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</si>
  <si>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</si>
  <si>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</si>
  <si>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</si>
  <si>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</si>
  <si>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</si>
  <si>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</si>
  <si>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</si>
  <si>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</si>
  <si>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</si>
  <si>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</si>
  <si>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</si>
  <si>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</si>
  <si>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</si>
  <si>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</si>
  <si>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</si>
  <si>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</si>
  <si>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</si>
  <si>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</si>
  <si>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</si>
  <si>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</si>
  <si>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</si>
  <si>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</si>
  <si>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</si>
  <si>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</si>
  <si>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</si>
  <si>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</si>
  <si>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</si>
  <si>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</si>
  <si>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</si>
  <si>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</si>
  <si>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</si>
  <si>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</si>
  <si>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</si>
  <si>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</si>
  <si>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</si>
  <si>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</si>
  <si>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</si>
  <si>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</si>
  <si>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</si>
  <si>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</si>
  <si>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</si>
  <si>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</si>
  <si>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</si>
  <si>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</si>
  <si>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</si>
  <si>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</si>
  <si>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</si>
  <si>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</si>
  <si>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</si>
  <si>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</si>
  <si>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</si>
  <si>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</si>
  <si>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</si>
  <si>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</si>
  <si>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</si>
  <si>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</si>
  <si>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</si>
  <si>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</si>
  <si>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</si>
  <si>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</si>
  <si>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</si>
  <si>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</si>
  <si>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</si>
  <si>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</si>
  <si>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</si>
  <si>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</si>
  <si>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</si>
  <si>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</si>
  <si>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</si>
  <si>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</si>
  <si>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</si>
  <si>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</si>
  <si>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</si>
  <si>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</si>
  <si>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</si>
  <si>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</si>
  <si>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</si>
  <si>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</si>
  <si>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</si>
  <si>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</si>
  <si>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</si>
  <si>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</si>
  <si>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</si>
  <si>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</si>
  <si>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</si>
  <si>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</si>
  <si>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</si>
  <si>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</si>
  <si>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</si>
  <si>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</si>
  <si>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</si>
  <si>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</si>
  <si>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</si>
  <si>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</si>
  <si>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</si>
  <si>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</si>
  <si>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</si>
  <si>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</si>
  <si>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</si>
  <si>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</si>
  <si>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</si>
  <si>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</si>
  <si>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</si>
  <si>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</si>
  <si>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</si>
  <si>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</si>
  <si>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</si>
  <si>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</si>
  <si>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</si>
  <si>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</si>
  <si>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</si>
  <si>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</si>
  <si>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</si>
  <si>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</si>
  <si>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</si>
  <si>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</si>
  <si>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</si>
  <si>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</si>
  <si>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</si>
  <si>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</si>
  <si>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</si>
  <si>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</si>
  <si>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</si>
  <si>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</si>
  <si>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</si>
  <si>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</si>
  <si>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</si>
  <si>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</si>
  <si>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</si>
  <si>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</si>
  <si>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</si>
  <si>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</si>
  <si>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</si>
  <si>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</si>
  <si>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</si>
  <si>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</si>
  <si>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</si>
  <si>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</si>
  <si>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</si>
  <si>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</si>
  <si>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</si>
  <si>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</si>
  <si>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</si>
  <si>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</si>
  <si>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</si>
  <si>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</si>
  <si>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</si>
  <si>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</si>
  <si>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</si>
  <si>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</si>
  <si>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</si>
  <si>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</si>
  <si>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</si>
  <si>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</si>
  <si>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</si>
  <si>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</si>
  <si>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</si>
  <si>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</si>
  <si>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</si>
  <si>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</si>
  <si>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</si>
  <si>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</si>
  <si>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</si>
  <si>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</si>
  <si>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</si>
  <si>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</si>
  <si>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</si>
  <si>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</si>
  <si>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</si>
  <si>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</si>
  <si>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</si>
  <si>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</si>
  <si>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</si>
  <si>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</si>
  <si>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</si>
  <si>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</si>
  <si>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</si>
  <si>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</si>
  <si>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</si>
  <si>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</si>
  <si>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</si>
  <si>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</si>
  <si>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</si>
  <si>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</si>
  <si>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</si>
  <si>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</si>
  <si>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</si>
  <si>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</si>
  <si>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</si>
  <si>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</si>
  <si>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</si>
  <si>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</si>
  <si>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</si>
  <si>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</si>
  <si>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</si>
  <si>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</si>
  <si>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</si>
  <si>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</si>
  <si>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</si>
  <si>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</si>
  <si>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</si>
  <si>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</si>
  <si>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</si>
  <si>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</si>
  <si>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</si>
  <si>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</si>
  <si>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</si>
  <si>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</si>
  <si>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</si>
  <si>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</si>
  <si>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</si>
  <si>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</si>
  <si>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</si>
  <si>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</si>
  <si>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</si>
  <si>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</si>
  <si>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</si>
  <si>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</si>
  <si>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</si>
  <si>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</si>
  <si>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</si>
  <si>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</si>
  <si>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</si>
  <si>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</si>
  <si>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</si>
  <si>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</si>
  <si>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</si>
  <si>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</si>
  <si>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</si>
  <si>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</si>
  <si>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</si>
  <si>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</si>
  <si>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</si>
  <si>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</si>
  <si>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</si>
  <si>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</si>
  <si>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</si>
  <si>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</si>
  <si>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</si>
  <si>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</si>
  <si>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</si>
  <si>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</si>
  <si>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</si>
  <si>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</si>
  <si>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</si>
  <si>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</si>
  <si>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</si>
  <si>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</si>
  <si>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</si>
  <si>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</si>
  <si>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</si>
  <si>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</si>
  <si>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</si>
  <si>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</si>
  <si>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</si>
  <si>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</si>
  <si>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</si>
  <si>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</si>
  <si>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</si>
  <si>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</si>
  <si>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</si>
  <si>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</si>
  <si>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</si>
  <si>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</si>
  <si>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</si>
  <si>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</si>
  <si>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</si>
  <si>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</si>
  <si>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</si>
  <si>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</si>
  <si>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</si>
  <si>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</si>
  <si>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</si>
  <si>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</si>
  <si>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</si>
  <si>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</si>
  <si>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</si>
  <si>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</si>
  <si>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</si>
  <si>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</si>
  <si>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</si>
  <si>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</si>
  <si>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</si>
  <si>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</si>
  <si>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</si>
  <si>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</si>
  <si>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</si>
  <si>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</si>
  <si>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</si>
  <si>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</si>
  <si>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</si>
  <si>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</si>
  <si>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</si>
  <si>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</si>
  <si>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</si>
  <si>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</si>
  <si>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</si>
  <si>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</si>
  <si>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</si>
  <si>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</si>
  <si>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</si>
  <si>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</si>
  <si>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</si>
  <si>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</si>
  <si>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</si>
  <si>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</si>
  <si>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</si>
  <si>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</si>
  <si>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</si>
  <si>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</si>
  <si>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</si>
  <si>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</si>
  <si>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</si>
  <si>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</si>
  <si>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</si>
  <si>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</si>
  <si>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</si>
  <si>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</si>
  <si>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</si>
  <si>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</si>
  <si>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</si>
  <si>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</si>
  <si>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</si>
  <si>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</si>
  <si>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</si>
  <si>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</si>
  <si>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</si>
  <si>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</si>
  <si>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</si>
  <si>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</si>
  <si>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</si>
  <si>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</si>
  <si>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</si>
  <si>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</si>
  <si>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</si>
  <si>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</si>
  <si>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</si>
  <si>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</si>
  <si>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</si>
  <si>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</si>
  <si>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</si>
  <si>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</si>
  <si>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</si>
  <si>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</si>
  <si>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</si>
  <si>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</si>
  <si>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</si>
  <si>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</si>
  <si>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</si>
  <si>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</si>
  <si>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</si>
  <si>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</si>
  <si>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</si>
  <si>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</si>
  <si>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</si>
  <si>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</si>
  <si>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</si>
  <si>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</si>
  <si>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</si>
  <si>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</si>
  <si>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</si>
  <si>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</si>
  <si>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</si>
  <si>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</si>
  <si>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</si>
  <si>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</si>
  <si>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</si>
  <si>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</si>
  <si>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</si>
  <si>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</si>
  <si>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</si>
  <si>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</si>
  <si>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</si>
  <si>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</si>
  <si>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</si>
  <si>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</si>
  <si>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</si>
  <si>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</si>
  <si>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</si>
  <si>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</si>
  <si>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</si>
  <si>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</si>
  <si>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</si>
  <si>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</si>
  <si>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</si>
  <si>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</si>
  <si>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</si>
  <si>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</si>
  <si>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</si>
  <si>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</si>
  <si>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</si>
  <si>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</si>
  <si>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</si>
  <si>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</si>
  <si>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</si>
  <si>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</si>
  <si>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</si>
  <si>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</si>
  <si>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</si>
  <si>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</si>
  <si>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</si>
  <si>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</si>
  <si>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</si>
  <si>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</si>
  <si>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</si>
  <si>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</si>
  <si>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</si>
  <si>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</si>
  <si>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</si>
  <si>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</si>
  <si>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</si>
  <si>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</si>
  <si>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</si>
  <si>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</si>
  <si>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</si>
  <si>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</si>
  <si>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</si>
  <si>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</si>
  <si>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</si>
  <si>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</si>
  <si>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</si>
  <si>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</si>
  <si>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</si>
  <si>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</si>
  <si>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</si>
  <si>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</si>
  <si>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</si>
  <si>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</si>
  <si>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</si>
  <si>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</si>
  <si>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</si>
  <si>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</si>
  <si>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</si>
  <si>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</si>
  <si>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</si>
  <si>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</si>
  <si>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</si>
  <si>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</si>
  <si>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</si>
  <si>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</si>
  <si>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</si>
  <si>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</si>
  <si>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</si>
  <si>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</si>
  <si>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</si>
  <si>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</si>
  <si>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</si>
  <si>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</si>
  <si>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</si>
  <si>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</si>
  <si>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</si>
  <si>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</si>
  <si>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</si>
  <si>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</si>
  <si>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</si>
  <si>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</si>
  <si>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</si>
  <si>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</si>
  <si>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</si>
  <si>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</si>
  <si>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</si>
  <si>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</si>
  <si>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</si>
  <si>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</si>
  <si>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</si>
  <si>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</si>
  <si>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</si>
  <si>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</si>
  <si>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</si>
  <si>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</si>
  <si>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</si>
  <si>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</si>
  <si>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</si>
  <si>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</si>
  <si>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</si>
  <si>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</si>
  <si>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</si>
  <si>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</si>
  <si>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</si>
  <si>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</si>
  <si>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</si>
  <si>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</si>
  <si>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</si>
  <si>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</si>
  <si>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</si>
  <si>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</si>
  <si>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</si>
  <si>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</si>
  <si>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</si>
  <si>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</si>
  <si>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</si>
  <si>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</si>
  <si>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</si>
  <si>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</si>
  <si>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</si>
  <si>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</si>
  <si>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</si>
  <si>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</si>
  <si>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</si>
  <si>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</si>
  <si>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</si>
  <si>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</si>
  <si>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</si>
  <si>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</si>
  <si>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</si>
  <si>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</si>
  <si>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</si>
  <si>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</si>
  <si>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</si>
  <si>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</si>
  <si>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</si>
  <si>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</si>
  <si>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</si>
  <si>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</si>
  <si>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</si>
  <si>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</si>
  <si>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</si>
  <si>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</si>
  <si>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</si>
  <si>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</si>
  <si>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</si>
  <si>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</si>
  <si>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</si>
  <si>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</si>
  <si>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</si>
  <si>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</si>
  <si>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</si>
  <si>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</si>
  <si>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</si>
  <si>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</si>
  <si>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</si>
  <si>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</si>
  <si>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</si>
  <si>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</si>
  <si>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</si>
  <si>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</si>
  <si>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</si>
  <si>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</si>
  <si>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</si>
  <si>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</si>
  <si>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</si>
  <si>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</si>
  <si>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</si>
  <si>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</si>
  <si>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</si>
  <si>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</si>
  <si>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</si>
  <si>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</si>
  <si>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</si>
  <si>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</si>
  <si>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</si>
  <si>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</si>
  <si>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</si>
  <si>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</si>
  <si>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</si>
  <si>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</si>
  <si>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</si>
  <si>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</si>
  <si>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</si>
  <si>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</si>
  <si>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</si>
  <si>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</si>
  <si>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</si>
  <si>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</si>
  <si>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</si>
  <si>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</si>
  <si>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</si>
  <si>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</si>
  <si>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</si>
  <si>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</si>
  <si>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</si>
  <si>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</si>
  <si>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</si>
  <si>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</si>
  <si>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</si>
  <si>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</si>
  <si>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</si>
  <si>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</si>
  <si>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</si>
  <si>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</si>
  <si>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</si>
  <si>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</si>
  <si>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</si>
  <si>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</si>
  <si>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</si>
  <si>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</si>
  <si>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</si>
  <si>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</si>
  <si>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</si>
  <si>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</si>
  <si>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</si>
  <si>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</si>
  <si>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</si>
  <si>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</si>
  <si>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</si>
  <si>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</si>
  <si>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</si>
  <si>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</si>
  <si>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</si>
  <si>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</si>
  <si>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</si>
  <si>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</si>
  <si>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</si>
  <si>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</si>
  <si>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</si>
  <si>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</si>
  <si>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</si>
  <si>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</si>
  <si>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</si>
  <si>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</si>
  <si>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</si>
  <si>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</si>
  <si>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</si>
  <si>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</si>
  <si>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</si>
  <si>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</si>
  <si>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</si>
  <si>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</si>
  <si>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</si>
  <si>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</si>
  <si>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</si>
  <si>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</si>
  <si>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</si>
  <si>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</si>
  <si>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</si>
  <si>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</si>
  <si>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</si>
  <si>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</si>
  <si>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</si>
  <si>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</si>
  <si>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</si>
  <si>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</si>
  <si>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</si>
  <si>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</si>
  <si>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</si>
  <si>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</si>
  <si>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</si>
  <si>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</si>
  <si>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</si>
  <si>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</si>
  <si>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</si>
  <si>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</si>
  <si>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</si>
  <si>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</si>
  <si>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</si>
  <si>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</si>
  <si>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</si>
  <si>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</si>
  <si>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</si>
  <si>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</si>
  <si>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</si>
  <si>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</si>
  <si>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</si>
  <si>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</si>
  <si>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</si>
  <si>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</si>
  <si>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</si>
  <si>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</si>
  <si>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</si>
  <si>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</si>
  <si>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</si>
  <si>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</si>
  <si>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</si>
  <si>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</si>
  <si>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</si>
  <si>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</si>
  <si>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</si>
  <si>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</si>
  <si>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</si>
  <si>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</si>
  <si>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</si>
  <si>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</si>
  <si>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</si>
  <si>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</si>
  <si>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</si>
  <si>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</si>
  <si>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</si>
  <si>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</si>
  <si>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</si>
  <si>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</si>
  <si>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</si>
  <si>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</si>
  <si>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</si>
  <si>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</si>
  <si>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</si>
  <si>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</si>
  <si>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</si>
  <si>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</si>
  <si>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</si>
  <si>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</si>
  <si>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</si>
  <si>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</si>
  <si>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</si>
  <si>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</si>
  <si>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</si>
  <si>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</si>
  <si>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</si>
  <si>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</si>
  <si>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</si>
  <si>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</si>
  <si>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</si>
  <si>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</si>
  <si>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</si>
  <si>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</si>
  <si>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</si>
  <si>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</si>
  <si>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</si>
  <si>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</si>
  <si>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</si>
  <si>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</si>
  <si>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</si>
  <si>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</si>
  <si>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</si>
  <si>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</si>
  <si>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</si>
  <si>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</si>
  <si>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</si>
  <si>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</si>
  <si>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</si>
  <si>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</si>
  <si>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</si>
  <si>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</si>
  <si>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</si>
  <si>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</si>
  <si>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</si>
  <si>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</si>
  <si>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</si>
  <si>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</si>
  <si>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</si>
  <si>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</si>
  <si>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</si>
  <si>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</si>
  <si>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</si>
  <si>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</si>
  <si>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</si>
  <si>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</si>
  <si>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</si>
  <si>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</si>
  <si>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</si>
  <si>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</si>
  <si>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</si>
  <si>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</si>
  <si>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</si>
  <si>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</si>
  <si>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</si>
  <si>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</si>
  <si>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</si>
  <si>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</si>
  <si>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</si>
  <si>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</si>
  <si>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</si>
  <si>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</si>
  <si>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</si>
  <si>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</si>
  <si>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</si>
  <si>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</si>
  <si>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</si>
  <si>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</si>
  <si>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</si>
  <si>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</si>
  <si>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</si>
  <si>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</si>
  <si>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</si>
  <si>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</si>
  <si>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</si>
  <si>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</si>
  <si>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</si>
  <si>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</si>
  <si>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</si>
  <si>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</si>
  <si>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</si>
  <si>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</si>
  <si>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</si>
  <si>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</si>
  <si>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</si>
  <si>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</si>
  <si>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</si>
  <si>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</si>
  <si>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</si>
  <si>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</si>
  <si>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</si>
  <si>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</si>
  <si>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</si>
  <si>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</si>
  <si>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</si>
  <si>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</si>
  <si>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</si>
  <si>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</si>
  <si>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</si>
  <si>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</si>
  <si>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</si>
  <si>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</si>
  <si>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</si>
  <si>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</si>
  <si>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</si>
  <si>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</si>
  <si>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</si>
  <si>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</si>
  <si>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</si>
  <si>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</si>
  <si>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</si>
  <si>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</si>
  <si>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</si>
  <si>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</si>
  <si>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</si>
  <si>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</si>
  <si>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</si>
  <si>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</si>
  <si>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</si>
  <si>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</si>
  <si>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</si>
  <si>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</si>
  <si>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</si>
  <si>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</si>
  <si>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</si>
  <si>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</si>
  <si>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</si>
  <si>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</si>
  <si>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</si>
  <si>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</si>
  <si>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</si>
  <si>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</si>
  <si>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</si>
  <si>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</si>
  <si>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</si>
  <si>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</si>
  <si>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</si>
  <si>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</si>
  <si>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</si>
  <si>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</si>
  <si>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</si>
  <si>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</si>
  <si>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</si>
  <si>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</si>
  <si>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</si>
  <si>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</si>
  <si>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</si>
  <si>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</si>
  <si>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</si>
  <si>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</si>
  <si>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</si>
  <si>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</si>
  <si>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</si>
  <si>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</si>
  <si>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</si>
  <si>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</si>
  <si>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</si>
  <si>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</si>
  <si>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</si>
  <si>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</si>
  <si>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</si>
  <si>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</si>
  <si>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</si>
  <si>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</si>
  <si>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</si>
  <si>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</si>
  <si>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</si>
  <si>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</si>
  <si>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</si>
  <si>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</si>
  <si>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</si>
  <si>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</si>
  <si>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</si>
  <si>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</si>
  <si>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</si>
  <si>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</si>
  <si>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</si>
  <si>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</si>
  <si>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</si>
  <si>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</si>
  <si>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</si>
  <si>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</si>
  <si>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</si>
  <si>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</si>
  <si>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</si>
  <si>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</si>
  <si>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</si>
  <si>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</si>
  <si>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</si>
  <si>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</si>
  <si>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</si>
  <si>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</si>
  <si>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</si>
  <si>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</si>
  <si>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</si>
  <si>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</si>
  <si>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</si>
  <si>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</si>
  <si>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</si>
  <si>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</si>
  <si>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</si>
  <si>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</si>
  <si>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</si>
  <si>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</si>
  <si>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</si>
  <si>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</si>
  <si>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</si>
  <si>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</si>
  <si>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</si>
  <si>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</si>
  <si>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</si>
  <si>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</si>
  <si>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</si>
  <si>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</si>
  <si>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</si>
  <si>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</si>
  <si>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</si>
  <si>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</si>
  <si>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</si>
  <si>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</si>
  <si>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</si>
  <si>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</si>
  <si>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</si>
  <si>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</si>
  <si>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</si>
  <si>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</si>
  <si>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</si>
  <si>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</si>
  <si>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</si>
  <si>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</si>
  <si>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</si>
  <si>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</si>
  <si>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</si>
  <si>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</si>
  <si>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</si>
  <si>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</si>
  <si>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</si>
  <si>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</si>
  <si>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</si>
  <si>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</si>
  <si>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</si>
  <si>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</si>
  <si>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</si>
  <si>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</si>
  <si>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</si>
  <si>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</si>
  <si>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</si>
  <si>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</si>
  <si>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</si>
  <si>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</si>
  <si>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</si>
  <si>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</si>
  <si>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</si>
  <si>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</si>
  <si>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</si>
  <si>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</si>
  <si>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</si>
  <si>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</si>
  <si>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</si>
  <si>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</si>
  <si>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</si>
  <si>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</si>
  <si>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</si>
  <si>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</si>
  <si>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</si>
  <si>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</si>
  <si>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</si>
  <si>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</si>
  <si>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</si>
  <si>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</si>
  <si>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</si>
  <si>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</si>
  <si>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</si>
  <si>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</si>
  <si>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</si>
  <si>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</si>
  <si>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</si>
  <si>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</si>
  <si>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</si>
  <si>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</si>
  <si>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</si>
  <si>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</si>
  <si>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</si>
  <si>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</si>
  <si>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</si>
  <si>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</si>
  <si>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</si>
  <si>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</si>
  <si>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</si>
  <si>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</si>
  <si>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</si>
  <si>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</si>
  <si>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</si>
  <si>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</si>
  <si>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</si>
  <si>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</si>
  <si>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</si>
  <si>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</si>
  <si>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</si>
  <si>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</si>
  <si>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</si>
  <si>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</si>
  <si>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</si>
  <si>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</si>
  <si>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</si>
  <si>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</si>
  <si>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</si>
  <si>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</si>
  <si>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</si>
  <si>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</si>
  <si>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</si>
  <si>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</si>
  <si>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</si>
  <si>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</si>
  <si>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</si>
  <si>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</si>
  <si>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</si>
  <si>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</si>
  <si>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</si>
  <si>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</si>
  <si>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</si>
  <si>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</si>
  <si>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</si>
  <si>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</si>
  <si>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</si>
  <si>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</si>
  <si>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</si>
  <si>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</si>
  <si>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</si>
  <si>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</si>
  <si>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</si>
  <si>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</si>
  <si>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</si>
  <si>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</si>
  <si>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</si>
  <si>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</si>
  <si>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</si>
  <si>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</si>
  <si>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</si>
  <si>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</si>
  <si>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</si>
  <si>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</si>
  <si>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</si>
  <si>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</si>
  <si>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</si>
  <si>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</si>
  <si>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</si>
  <si>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</si>
  <si>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</si>
  <si>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</si>
  <si>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</si>
  <si>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</si>
  <si>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</si>
  <si>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</si>
  <si>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</si>
  <si>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</si>
  <si>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</si>
  <si>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</si>
  <si>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</si>
  <si>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</si>
  <si>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</si>
  <si>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</si>
  <si>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</si>
  <si>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</si>
  <si>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</si>
  <si>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</si>
  <si>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</si>
  <si>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</si>
  <si>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</si>
  <si>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</si>
  <si>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</si>
  <si>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</si>
  <si>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</si>
  <si>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</si>
  <si>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</si>
  <si>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</si>
  <si>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</si>
  <si>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</si>
  <si>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</si>
  <si>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</si>
  <si>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</si>
  <si>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</si>
  <si>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</si>
  <si>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</si>
  <si>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</si>
  <si>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</si>
  <si>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</si>
  <si>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</si>
  <si>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</si>
  <si>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</si>
  <si>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</si>
  <si>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</si>
  <si>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</si>
  <si>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</si>
  <si>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</si>
  <si>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</si>
  <si>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</si>
  <si>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</si>
  <si>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</si>
  <si>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</si>
  <si>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</si>
  <si>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</si>
  <si>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</si>
  <si>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Telefax y correos</t>
  </si>
  <si>
    <t>Publicidad y propaganda</t>
  </si>
  <si>
    <t>Impresión, encuadernación y rotulación</t>
  </si>
  <si>
    <t>Folletos, certificados, señaletica, placas, impresos.</t>
  </si>
  <si>
    <t>Pasajes y gastos de transporte</t>
  </si>
  <si>
    <t xml:space="preserve"> Seguro de bienes inmuebles e infraestructura</t>
  </si>
  <si>
    <t>Seguro de bienes muebles</t>
  </si>
  <si>
    <t>Seguro de riesgo general y vehículos</t>
  </si>
  <si>
    <t xml:space="preserve">Mantenimiento y reparaciones </t>
  </si>
  <si>
    <t>Mantenimiento y reparaciones</t>
  </si>
  <si>
    <t>Mantenimiento y reparaciones menores en edificaciones y obras civiles</t>
  </si>
  <si>
    <t>Mantenimiento y reparación de instalaciones eléctricas</t>
  </si>
  <si>
    <t>Mantenimiento y reparación</t>
  </si>
  <si>
    <t>Mantenimiento y reparación de muebles y equipos de oficina</t>
  </si>
  <si>
    <t>Comisiones y gastos</t>
  </si>
  <si>
    <t>Servicios Generales</t>
  </si>
  <si>
    <t>Fumigación, lavanderia y limpieza</t>
  </si>
  <si>
    <t>Servicios Jurídicos</t>
  </si>
  <si>
    <t>Servicios técnicos y profesionales y jurídicos</t>
  </si>
  <si>
    <t>Servicios de capacitación</t>
  </si>
  <si>
    <t>Servicios de informática y sistemas computarizados</t>
  </si>
  <si>
    <t>Productos forestales</t>
  </si>
  <si>
    <t>Productos forestales: Coronas y plantas ornamentales</t>
  </si>
  <si>
    <t>Prendas y accesorios de vestir</t>
  </si>
  <si>
    <t>Uniformes</t>
  </si>
  <si>
    <t>Papel de escritorio</t>
  </si>
  <si>
    <t>Productos medicinales para uso humano</t>
  </si>
  <si>
    <t xml:space="preserve">Medicamentos </t>
  </si>
  <si>
    <t>Llantas y neumáticos</t>
  </si>
  <si>
    <t>Artículos de plástico y de caucho</t>
  </si>
  <si>
    <t>Herramientas menores</t>
  </si>
  <si>
    <t>Combustible y grasas</t>
  </si>
  <si>
    <t>Gasolina, Gasoil, aceites y grasas.</t>
  </si>
  <si>
    <t>Otros productos químicos y conexos</t>
  </si>
  <si>
    <t xml:space="preserve">Suministro de productos químicos </t>
  </si>
  <si>
    <t>Suministro de productos químicos y limpieza</t>
  </si>
  <si>
    <t>Útiles y materiales de limpieza e higiene</t>
  </si>
  <si>
    <t>Detergentes, cloro, desinfectantes, ambientadores, jabón líquido, alcohol</t>
  </si>
  <si>
    <t>Útiles y materiales de escritorio, oficina e informática</t>
  </si>
  <si>
    <t xml:space="preserve"> Lapiz, lapicero, grapadores, etc.</t>
  </si>
  <si>
    <t>Útiles de cocina y comedor</t>
  </si>
  <si>
    <t>Utiles de cocina: taza, cubiertos, termos, etc.</t>
  </si>
  <si>
    <t>Productos eléctricos y afines</t>
  </si>
  <si>
    <t>Suministrar productos eléctricos</t>
  </si>
  <si>
    <t>Premios literarios, deportivos y culturales</t>
  </si>
  <si>
    <t xml:space="preserve">Entrega de premio </t>
  </si>
  <si>
    <t xml:space="preserve">Becas Nacionales </t>
  </si>
  <si>
    <t>Becas Nacionales, mestría en derecho Administrativo</t>
  </si>
  <si>
    <t>Muebles, equipos de oficina y estantería</t>
  </si>
  <si>
    <t>Tramerias, archiveros, libreros, escritorios, sillas ejecutivas.</t>
  </si>
  <si>
    <t>Equipos de tecnología de la información y comunicación</t>
  </si>
  <si>
    <t>Switches, Controles, Mouse, Cables y Monitores</t>
  </si>
  <si>
    <t>Otros mobiliarios y equipos no identificados</t>
  </si>
  <si>
    <t>Base de TV</t>
  </si>
  <si>
    <t xml:space="preserve">Electrodomésticos </t>
  </si>
  <si>
    <t>Microondas y Grecas</t>
  </si>
  <si>
    <t>Equipos y Aparatos Audiovisuales</t>
  </si>
  <si>
    <t>Luces, micrófonos, audífonos, tv, proyector.</t>
  </si>
  <si>
    <t xml:space="preserve">Subsidio plan de seguro complementario </t>
  </si>
  <si>
    <t>Licencias Informáticas</t>
  </si>
  <si>
    <t>Eventos generales</t>
  </si>
  <si>
    <t>Seguro de personas</t>
  </si>
  <si>
    <t>Alquileres mesas, sillas y salón</t>
  </si>
  <si>
    <t>Alquileres tv, mesas, sillas y salón</t>
  </si>
  <si>
    <t>Servicios de alimentación</t>
  </si>
  <si>
    <t>Dieta</t>
  </si>
  <si>
    <t>Servicios de catering</t>
  </si>
  <si>
    <t>Estación líquida, refrigerio y almuerzo</t>
  </si>
  <si>
    <t>Alimentos y bebidas para personas</t>
  </si>
  <si>
    <t>Alimentos y bebidas: Café, cremora, azucar, te frio, te caliente</t>
  </si>
  <si>
    <t>Equipo médico y de laboratorio</t>
  </si>
  <si>
    <t xml:space="preserve">6 Barra de baño para personas con discapacidad. </t>
  </si>
  <si>
    <t>Servicios de capacitación y otros servicios técnicos profesionales</t>
  </si>
  <si>
    <t xml:space="preserve">Servicios firma digital </t>
  </si>
  <si>
    <t>Comisiones y cargos bancarios, impuestos</t>
  </si>
  <si>
    <t>Madera, corcho y sus manufacturas</t>
  </si>
  <si>
    <t>Papel de escritorio y cartón</t>
  </si>
  <si>
    <t>Productos de vidrio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</si>
</sst>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52">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51"/>
    </tableStyle>
    <tableStyle name="Table Style 2" pivot="0" count="2" xr9:uid="{00000000-0011-0000-FFFF-FFFF01000000}">
      <tableStyleElement type="wholeTable" dxfId="50"/>
      <tableStyleElement type="totalRow" dxfId="49"/>
    </tableStyle>
    <tableStyle name="Table Style 3" pivot="0" count="3" xr9:uid="{00000000-0011-0000-FFFF-FFFF02000000}">
      <tableStyleElement type="lastColumn" dxfId="48"/>
      <tableStyleElement type="firstRowStripe" dxfId="47"/>
      <tableStyleElement type="secondRowStripe" dxfId="46"/>
    </tableStyle>
    <tableStyle name="Table Style 4" pivot="0" count="2" xr9:uid="{00000000-0011-0000-FFFF-FFFF03000000}">
      <tableStyleElement type="firstRowStripe" dxfId="45"/>
      <tableStyleElement type="secondColumnStripe" dxfId="4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twoCellAnchor>
    <xdr:from>
      <xdr:col>1</xdr:col>
      <xdr:colOff>63500</xdr:colOff>
      <xdr:row>45</xdr:row>
      <xdr:rowOff>63500</xdr:rowOff>
    </xdr:from>
    <xdr:to>
      <xdr:col>1</xdr:col>
      <xdr:colOff>3543300</xdr:colOff>
      <xdr:row>46</xdr:row>
      <xdr:rowOff>141471</xdr:rowOff>
    </xdr:to>
    <xdr:sp macro="" textlink="">
      <xdr:nvSpPr>
        <xdr:cNvPr id="2" name="Cuadro de texto 2">
          <a:extLst>
            <a:ext uri="{FF2B5EF4-FFF2-40B4-BE49-F238E27FC236}">
              <a16:creationId xmlns:a16="http://schemas.microsoft.com/office/drawing/2014/main" id="{00000000-0008-0000-0000-000002000000}"/>
            </a:ext>
          </a:extLst>
        </xdr:cNvPr>
        <xdr:cNvSpPr txBox="1">
          <a:spLocks noChangeArrowheads="1"/>
        </xdr:cNvSpPr>
      </xdr:nvSpPr>
      <xdr:spPr bwMode="auto">
        <a:xfrm>
          <a:off x="333375" y="9794875"/>
          <a:ext cx="3479800" cy="268471"/>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7000"/>
            </a:lnSpc>
            <a:spcAft>
              <a:spcPts val="800"/>
            </a:spcAft>
          </a:pPr>
          <a:r>
            <a:rPr lang="es-DO" sz="1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editAs="oneCell">
    <xdr:from>
      <xdr:col>1</xdr:col>
      <xdr:colOff>176893</xdr:colOff>
      <xdr:row>42</xdr:row>
      <xdr:rowOff>20411</xdr:rowOff>
    </xdr:from>
    <xdr:to>
      <xdr:col>3</xdr:col>
      <xdr:colOff>297955</xdr:colOff>
      <xdr:row>58</xdr:row>
      <xdr:rowOff>136071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42232" y="9239250"/>
          <a:ext cx="7611794" cy="3163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1712</xdr:row>
          <xdr:rowOff>0</xdr:rowOff>
        </xdr:from>
        <xdr:to>
          <xdr:col>1</xdr:col>
          <xdr:colOff>457200</xdr:colOff>
          <xdr:row>1713</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275" name="Button 2915" hidden="1">
              <a:extLst>
                <a:ext uri="{63B3BB69-23CF-44E3-9099-C40C66FF867C}">
                  <a14:compatExt spid="_x0000_s18275"/>
                </a:ext>
                <a:ext uri="{FF2B5EF4-FFF2-40B4-BE49-F238E27FC236}">
                  <a16:creationId xmlns:a16="http://schemas.microsoft.com/office/drawing/2014/main" id="{00000000-0008-0000-0100-00006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511" name="Button 3151"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512" name="Button 3152"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533" name="Button 3173" hidden="1">
              <a:extLst>
                <a:ext uri="{63B3BB69-23CF-44E3-9099-C40C66FF867C}">
                  <a14:compatExt spid="_x0000_s18533"/>
                </a:ext>
                <a:ext uri="{FF2B5EF4-FFF2-40B4-BE49-F238E27FC236}">
                  <a16:creationId xmlns:a16="http://schemas.microsoft.com/office/drawing/2014/main" id="{00000000-0008-0000-0100-00006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573" name="Button 3213" hidden="1">
              <a:extLst>
                <a:ext uri="{63B3BB69-23CF-44E3-9099-C40C66FF867C}">
                  <a14:compatExt spid="_x0000_s18573"/>
                </a:ext>
                <a:ext uri="{FF2B5EF4-FFF2-40B4-BE49-F238E27FC236}">
                  <a16:creationId xmlns:a16="http://schemas.microsoft.com/office/drawing/2014/main" id="{00000000-0008-0000-0100-00008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574" name="Button 3214" hidden="1">
              <a:extLst>
                <a:ext uri="{63B3BB69-23CF-44E3-9099-C40C66FF867C}">
                  <a14:compatExt spid="_x0000_s18574"/>
                </a:ext>
                <a:ext uri="{FF2B5EF4-FFF2-40B4-BE49-F238E27FC236}">
                  <a16:creationId xmlns:a16="http://schemas.microsoft.com/office/drawing/2014/main" id="{00000000-0008-0000-0100-00008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575" name="Button 3215" hidden="1">
              <a:extLst>
                <a:ext uri="{63B3BB69-23CF-44E3-9099-C40C66FF867C}">
                  <a14:compatExt spid="_x0000_s18575"/>
                </a:ext>
                <a:ext uri="{FF2B5EF4-FFF2-40B4-BE49-F238E27FC236}">
                  <a16:creationId xmlns:a16="http://schemas.microsoft.com/office/drawing/2014/main" id="{00000000-0008-0000-0100-00008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577" name="Button 3217" hidden="1">
              <a:extLst>
                <a:ext uri="{63B3BB69-23CF-44E3-9099-C40C66FF867C}">
                  <a14:compatExt spid="_x0000_s18577"/>
                </a:ext>
                <a:ext uri="{FF2B5EF4-FFF2-40B4-BE49-F238E27FC236}">
                  <a16:creationId xmlns:a16="http://schemas.microsoft.com/office/drawing/2014/main" id="{00000000-0008-0000-0100-00009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578" name="Button 3218" hidden="1">
              <a:extLst>
                <a:ext uri="{63B3BB69-23CF-44E3-9099-C40C66FF867C}">
                  <a14:compatExt spid="_x0000_s18578"/>
                </a:ext>
                <a:ext uri="{FF2B5EF4-FFF2-40B4-BE49-F238E27FC236}">
                  <a16:creationId xmlns:a16="http://schemas.microsoft.com/office/drawing/2014/main" id="{00000000-0008-0000-0100-00009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581" name="Button 3221" hidden="1">
              <a:extLst>
                <a:ext uri="{63B3BB69-23CF-44E3-9099-C40C66FF867C}">
                  <a14:compatExt spid="_x0000_s18581"/>
                </a:ext>
                <a:ext uri="{FF2B5EF4-FFF2-40B4-BE49-F238E27FC236}">
                  <a16:creationId xmlns:a16="http://schemas.microsoft.com/office/drawing/2014/main" id="{00000000-0008-0000-0100-00009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582" name="Button 3222" hidden="1">
              <a:extLst>
                <a:ext uri="{63B3BB69-23CF-44E3-9099-C40C66FF867C}">
                  <a14:compatExt spid="_x0000_s18582"/>
                </a:ext>
                <a:ext uri="{FF2B5EF4-FFF2-40B4-BE49-F238E27FC236}">
                  <a16:creationId xmlns:a16="http://schemas.microsoft.com/office/drawing/2014/main" id="{00000000-0008-0000-0100-00009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583" name="Button 3223" hidden="1">
              <a:extLst>
                <a:ext uri="{63B3BB69-23CF-44E3-9099-C40C66FF867C}">
                  <a14:compatExt spid="_x0000_s18583"/>
                </a:ext>
                <a:ext uri="{FF2B5EF4-FFF2-40B4-BE49-F238E27FC236}">
                  <a16:creationId xmlns:a16="http://schemas.microsoft.com/office/drawing/2014/main" id="{00000000-0008-0000-0100-00009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584" name="Button 3224" hidden="1">
              <a:extLst>
                <a:ext uri="{63B3BB69-23CF-44E3-9099-C40C66FF867C}">
                  <a14:compatExt spid="_x0000_s18584"/>
                </a:ext>
                <a:ext uri="{FF2B5EF4-FFF2-40B4-BE49-F238E27FC236}">
                  <a16:creationId xmlns:a16="http://schemas.microsoft.com/office/drawing/2014/main" id="{00000000-0008-0000-0100-00009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585" name="Button 3225" hidden="1">
              <a:extLst>
                <a:ext uri="{63B3BB69-23CF-44E3-9099-C40C66FF867C}">
                  <a14:compatExt spid="_x0000_s18585"/>
                </a:ext>
                <a:ext uri="{FF2B5EF4-FFF2-40B4-BE49-F238E27FC236}">
                  <a16:creationId xmlns:a16="http://schemas.microsoft.com/office/drawing/2014/main" id="{00000000-0008-0000-0100-00009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586" name="Button 3226" hidden="1">
              <a:extLst>
                <a:ext uri="{63B3BB69-23CF-44E3-9099-C40C66FF867C}">
                  <a14:compatExt spid="_x0000_s18586"/>
                </a:ext>
                <a:ext uri="{FF2B5EF4-FFF2-40B4-BE49-F238E27FC236}">
                  <a16:creationId xmlns:a16="http://schemas.microsoft.com/office/drawing/2014/main" id="{00000000-0008-0000-0100-00009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606" name="Button 3246" hidden="1">
              <a:extLst>
                <a:ext uri="{63B3BB69-23CF-44E3-9099-C40C66FF867C}">
                  <a14:compatExt spid="_x0000_s18606"/>
                </a:ext>
                <a:ext uri="{FF2B5EF4-FFF2-40B4-BE49-F238E27FC236}">
                  <a16:creationId xmlns:a16="http://schemas.microsoft.com/office/drawing/2014/main" id="{00000000-0008-0000-0100-0000A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607" name="Button 3247" hidden="1">
              <a:extLst>
                <a:ext uri="{63B3BB69-23CF-44E3-9099-C40C66FF867C}">
                  <a14:compatExt spid="_x0000_s18607"/>
                </a:ext>
                <a:ext uri="{FF2B5EF4-FFF2-40B4-BE49-F238E27FC236}">
                  <a16:creationId xmlns:a16="http://schemas.microsoft.com/office/drawing/2014/main" id="{00000000-0008-0000-0100-0000A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608" name="Button 3248" hidden="1">
              <a:extLst>
                <a:ext uri="{63B3BB69-23CF-44E3-9099-C40C66FF867C}">
                  <a14:compatExt spid="_x0000_s18608"/>
                </a:ext>
                <a:ext uri="{FF2B5EF4-FFF2-40B4-BE49-F238E27FC236}">
                  <a16:creationId xmlns:a16="http://schemas.microsoft.com/office/drawing/2014/main" id="{00000000-0008-0000-0100-0000B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627" name="Button 3267" hidden="1">
              <a:extLst>
                <a:ext uri="{63B3BB69-23CF-44E3-9099-C40C66FF867C}">
                  <a14:compatExt spid="_x0000_s18627"/>
                </a:ext>
                <a:ext uri="{FF2B5EF4-FFF2-40B4-BE49-F238E27FC236}">
                  <a16:creationId xmlns:a16="http://schemas.microsoft.com/office/drawing/2014/main" id="{00000000-0008-0000-0100-0000C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628" name="Button 3268" hidden="1">
              <a:extLst>
                <a:ext uri="{63B3BB69-23CF-44E3-9099-C40C66FF867C}">
                  <a14:compatExt spid="_x0000_s18628"/>
                </a:ext>
                <a:ext uri="{FF2B5EF4-FFF2-40B4-BE49-F238E27FC236}">
                  <a16:creationId xmlns:a16="http://schemas.microsoft.com/office/drawing/2014/main" id="{00000000-0008-0000-0100-0000C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629" name="Button 3269" hidden="1">
              <a:extLst>
                <a:ext uri="{63B3BB69-23CF-44E3-9099-C40C66FF867C}">
                  <a14:compatExt spid="_x0000_s18629"/>
                </a:ext>
                <a:ext uri="{FF2B5EF4-FFF2-40B4-BE49-F238E27FC236}">
                  <a16:creationId xmlns:a16="http://schemas.microsoft.com/office/drawing/2014/main" id="{00000000-0008-0000-0100-0000C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649" name="Button 3289" hidden="1">
              <a:extLst>
                <a:ext uri="{63B3BB69-23CF-44E3-9099-C40C66FF867C}">
                  <a14:compatExt spid="_x0000_s18649"/>
                </a:ext>
                <a:ext uri="{FF2B5EF4-FFF2-40B4-BE49-F238E27FC236}">
                  <a16:creationId xmlns:a16="http://schemas.microsoft.com/office/drawing/2014/main" id="{00000000-0008-0000-0100-0000D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650" name="Button 3290" hidden="1">
              <a:extLst>
                <a:ext uri="{63B3BB69-23CF-44E3-9099-C40C66FF867C}">
                  <a14:compatExt spid="_x0000_s18650"/>
                </a:ext>
                <a:ext uri="{FF2B5EF4-FFF2-40B4-BE49-F238E27FC236}">
                  <a16:creationId xmlns:a16="http://schemas.microsoft.com/office/drawing/2014/main" id="{00000000-0008-0000-0100-0000D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651" name="Button 3291" hidden="1">
              <a:extLst>
                <a:ext uri="{63B3BB69-23CF-44E3-9099-C40C66FF867C}">
                  <a14:compatExt spid="_x0000_s18651"/>
                </a:ext>
                <a:ext uri="{FF2B5EF4-FFF2-40B4-BE49-F238E27FC236}">
                  <a16:creationId xmlns:a16="http://schemas.microsoft.com/office/drawing/2014/main" id="{00000000-0008-0000-0100-0000D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670" name="Button 3310" hidden="1">
              <a:extLst>
                <a:ext uri="{63B3BB69-23CF-44E3-9099-C40C66FF867C}">
                  <a14:compatExt spid="_x0000_s18670"/>
                </a:ext>
                <a:ext uri="{FF2B5EF4-FFF2-40B4-BE49-F238E27FC236}">
                  <a16:creationId xmlns:a16="http://schemas.microsoft.com/office/drawing/2014/main" id="{00000000-0008-0000-0100-0000E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671" name="Button 3311" hidden="1">
              <a:extLst>
                <a:ext uri="{63B3BB69-23CF-44E3-9099-C40C66FF867C}">
                  <a14:compatExt spid="_x0000_s18671"/>
                </a:ext>
                <a:ext uri="{FF2B5EF4-FFF2-40B4-BE49-F238E27FC236}">
                  <a16:creationId xmlns:a16="http://schemas.microsoft.com/office/drawing/2014/main" id="{00000000-0008-0000-0100-0000E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672" name="Button 3312" hidden="1">
              <a:extLst>
                <a:ext uri="{63B3BB69-23CF-44E3-9099-C40C66FF867C}">
                  <a14:compatExt spid="_x0000_s18672"/>
                </a:ext>
                <a:ext uri="{FF2B5EF4-FFF2-40B4-BE49-F238E27FC236}">
                  <a16:creationId xmlns:a16="http://schemas.microsoft.com/office/drawing/2014/main" id="{00000000-0008-0000-0100-0000F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691" name="Button 3331" hidden="1">
              <a:extLst>
                <a:ext uri="{63B3BB69-23CF-44E3-9099-C40C66FF867C}">
                  <a14:compatExt spid="_x0000_s18691"/>
                </a:ext>
                <a:ext uri="{FF2B5EF4-FFF2-40B4-BE49-F238E27FC236}">
                  <a16:creationId xmlns:a16="http://schemas.microsoft.com/office/drawing/2014/main" id="{00000000-0008-0000-0100-000003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692" name="Button 3332" hidden="1">
              <a:extLst>
                <a:ext uri="{63B3BB69-23CF-44E3-9099-C40C66FF867C}">
                  <a14:compatExt spid="_x0000_s18692"/>
                </a:ext>
                <a:ext uri="{FF2B5EF4-FFF2-40B4-BE49-F238E27FC236}">
                  <a16:creationId xmlns:a16="http://schemas.microsoft.com/office/drawing/2014/main" id="{00000000-0008-0000-0100-00000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693" name="Button 3333" hidden="1">
              <a:extLst>
                <a:ext uri="{63B3BB69-23CF-44E3-9099-C40C66FF867C}">
                  <a14:compatExt spid="_x0000_s18693"/>
                </a:ext>
                <a:ext uri="{FF2B5EF4-FFF2-40B4-BE49-F238E27FC236}">
                  <a16:creationId xmlns:a16="http://schemas.microsoft.com/office/drawing/2014/main" id="{00000000-0008-0000-0100-000005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712" name="Button 3352" hidden="1">
              <a:extLst>
                <a:ext uri="{63B3BB69-23CF-44E3-9099-C40C66FF867C}">
                  <a14:compatExt spid="_x0000_s18712"/>
                </a:ext>
                <a:ext uri="{FF2B5EF4-FFF2-40B4-BE49-F238E27FC236}">
                  <a16:creationId xmlns:a16="http://schemas.microsoft.com/office/drawing/2014/main" id="{00000000-0008-0000-0100-00001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713" name="Button 3353" hidden="1">
              <a:extLst>
                <a:ext uri="{63B3BB69-23CF-44E3-9099-C40C66FF867C}">
                  <a14:compatExt spid="_x0000_s18713"/>
                </a:ext>
                <a:ext uri="{FF2B5EF4-FFF2-40B4-BE49-F238E27FC236}">
                  <a16:creationId xmlns:a16="http://schemas.microsoft.com/office/drawing/2014/main" id="{00000000-0008-0000-0100-00001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714" name="Button 3354" hidden="1">
              <a:extLst>
                <a:ext uri="{63B3BB69-23CF-44E3-9099-C40C66FF867C}">
                  <a14:compatExt spid="_x0000_s18714"/>
                </a:ext>
                <a:ext uri="{FF2B5EF4-FFF2-40B4-BE49-F238E27FC236}">
                  <a16:creationId xmlns:a16="http://schemas.microsoft.com/office/drawing/2014/main" id="{00000000-0008-0000-0100-00001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738" name="Button 3378" hidden="1">
              <a:extLst>
                <a:ext uri="{63B3BB69-23CF-44E3-9099-C40C66FF867C}">
                  <a14:compatExt spid="_x0000_s18738"/>
                </a:ext>
                <a:ext uri="{FF2B5EF4-FFF2-40B4-BE49-F238E27FC236}">
                  <a16:creationId xmlns:a16="http://schemas.microsoft.com/office/drawing/2014/main" id="{00000000-0008-0000-0100-00003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739" name="Button 3379" hidden="1">
              <a:extLst>
                <a:ext uri="{63B3BB69-23CF-44E3-9099-C40C66FF867C}">
                  <a14:compatExt spid="_x0000_s18739"/>
                </a:ext>
                <a:ext uri="{FF2B5EF4-FFF2-40B4-BE49-F238E27FC236}">
                  <a16:creationId xmlns:a16="http://schemas.microsoft.com/office/drawing/2014/main" id="{00000000-0008-0000-0100-00003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740" name="Button 3380" hidden="1">
              <a:extLst>
                <a:ext uri="{63B3BB69-23CF-44E3-9099-C40C66FF867C}">
                  <a14:compatExt spid="_x0000_s18740"/>
                </a:ext>
                <a:ext uri="{FF2B5EF4-FFF2-40B4-BE49-F238E27FC236}">
                  <a16:creationId xmlns:a16="http://schemas.microsoft.com/office/drawing/2014/main" id="{00000000-0008-0000-0100-00003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759" name="Button 3399" hidden="1">
              <a:extLst>
                <a:ext uri="{63B3BB69-23CF-44E3-9099-C40C66FF867C}">
                  <a14:compatExt spid="_x0000_s18759"/>
                </a:ext>
                <a:ext uri="{FF2B5EF4-FFF2-40B4-BE49-F238E27FC236}">
                  <a16:creationId xmlns:a16="http://schemas.microsoft.com/office/drawing/2014/main" id="{00000000-0008-0000-0100-00004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760" name="Button 3400" hidden="1">
              <a:extLst>
                <a:ext uri="{63B3BB69-23CF-44E3-9099-C40C66FF867C}">
                  <a14:compatExt spid="_x0000_s18760"/>
                </a:ext>
                <a:ext uri="{FF2B5EF4-FFF2-40B4-BE49-F238E27FC236}">
                  <a16:creationId xmlns:a16="http://schemas.microsoft.com/office/drawing/2014/main" id="{00000000-0008-0000-0100-00004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761" name="Button 3401" hidden="1">
              <a:extLst>
                <a:ext uri="{63B3BB69-23CF-44E3-9099-C40C66FF867C}">
                  <a14:compatExt spid="_x0000_s18761"/>
                </a:ext>
                <a:ext uri="{FF2B5EF4-FFF2-40B4-BE49-F238E27FC236}">
                  <a16:creationId xmlns:a16="http://schemas.microsoft.com/office/drawing/2014/main" id="{00000000-0008-0000-0100-00004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780" name="Button 3420" hidden="1">
              <a:extLst>
                <a:ext uri="{63B3BB69-23CF-44E3-9099-C40C66FF867C}">
                  <a14:compatExt spid="_x0000_s18780"/>
                </a:ext>
                <a:ext uri="{FF2B5EF4-FFF2-40B4-BE49-F238E27FC236}">
                  <a16:creationId xmlns:a16="http://schemas.microsoft.com/office/drawing/2014/main" id="{00000000-0008-0000-0100-00005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781" name="Button 3421" hidden="1">
              <a:extLst>
                <a:ext uri="{63B3BB69-23CF-44E3-9099-C40C66FF867C}">
                  <a14:compatExt spid="_x0000_s18781"/>
                </a:ext>
                <a:ext uri="{FF2B5EF4-FFF2-40B4-BE49-F238E27FC236}">
                  <a16:creationId xmlns:a16="http://schemas.microsoft.com/office/drawing/2014/main" id="{00000000-0008-0000-0100-00005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782" name="Button 3422" hidden="1">
              <a:extLst>
                <a:ext uri="{63B3BB69-23CF-44E3-9099-C40C66FF867C}">
                  <a14:compatExt spid="_x0000_s18782"/>
                </a:ext>
                <a:ext uri="{FF2B5EF4-FFF2-40B4-BE49-F238E27FC236}">
                  <a16:creationId xmlns:a16="http://schemas.microsoft.com/office/drawing/2014/main" id="{00000000-0008-0000-0100-00005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801" name="Button 3441" hidden="1">
              <a:extLst>
                <a:ext uri="{63B3BB69-23CF-44E3-9099-C40C66FF867C}">
                  <a14:compatExt spid="_x0000_s18801"/>
                </a:ext>
                <a:ext uri="{FF2B5EF4-FFF2-40B4-BE49-F238E27FC236}">
                  <a16:creationId xmlns:a16="http://schemas.microsoft.com/office/drawing/2014/main" id="{00000000-0008-0000-0100-00007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802" name="Button 3442" hidden="1">
              <a:extLst>
                <a:ext uri="{63B3BB69-23CF-44E3-9099-C40C66FF867C}">
                  <a14:compatExt spid="_x0000_s18802"/>
                </a:ext>
                <a:ext uri="{FF2B5EF4-FFF2-40B4-BE49-F238E27FC236}">
                  <a16:creationId xmlns:a16="http://schemas.microsoft.com/office/drawing/2014/main" id="{00000000-0008-0000-0100-00007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803" name="Button 3443" hidden="1">
              <a:extLst>
                <a:ext uri="{63B3BB69-23CF-44E3-9099-C40C66FF867C}">
                  <a14:compatExt spid="_x0000_s18803"/>
                </a:ext>
                <a:ext uri="{FF2B5EF4-FFF2-40B4-BE49-F238E27FC236}">
                  <a16:creationId xmlns:a16="http://schemas.microsoft.com/office/drawing/2014/main" id="{00000000-0008-0000-0100-00007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8804" name="Button 3444" hidden="1">
              <a:extLst>
                <a:ext uri="{63B3BB69-23CF-44E3-9099-C40C66FF867C}">
                  <a14:compatExt spid="_x0000_s18804"/>
                </a:ext>
                <a:ext uri="{FF2B5EF4-FFF2-40B4-BE49-F238E27FC236}">
                  <a16:creationId xmlns:a16="http://schemas.microsoft.com/office/drawing/2014/main" id="{00000000-0008-0000-0100-00007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8805" name="Button 3445" hidden="1">
              <a:extLst>
                <a:ext uri="{63B3BB69-23CF-44E3-9099-C40C66FF867C}">
                  <a14:compatExt spid="_x0000_s18805"/>
                </a:ext>
                <a:ext uri="{FF2B5EF4-FFF2-40B4-BE49-F238E27FC236}">
                  <a16:creationId xmlns:a16="http://schemas.microsoft.com/office/drawing/2014/main" id="{00000000-0008-0000-0100-00007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8807" name="Button 3447" hidden="1">
              <a:extLst>
                <a:ext uri="{63B3BB69-23CF-44E3-9099-C40C66FF867C}">
                  <a14:compatExt spid="_x0000_s18807"/>
                </a:ext>
                <a:ext uri="{FF2B5EF4-FFF2-40B4-BE49-F238E27FC236}">
                  <a16:creationId xmlns:a16="http://schemas.microsoft.com/office/drawing/2014/main" id="{00000000-0008-0000-0100-00007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843" name="Button 3483" hidden="1">
              <a:extLst>
                <a:ext uri="{63B3BB69-23CF-44E3-9099-C40C66FF867C}">
                  <a14:compatExt spid="_x0000_s18843"/>
                </a:ext>
                <a:ext uri="{FF2B5EF4-FFF2-40B4-BE49-F238E27FC236}">
                  <a16:creationId xmlns:a16="http://schemas.microsoft.com/office/drawing/2014/main" id="{00000000-0008-0000-0100-00009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844" name="Button 3484" hidden="1">
              <a:extLst>
                <a:ext uri="{63B3BB69-23CF-44E3-9099-C40C66FF867C}">
                  <a14:compatExt spid="_x0000_s18844"/>
                </a:ext>
                <a:ext uri="{FF2B5EF4-FFF2-40B4-BE49-F238E27FC236}">
                  <a16:creationId xmlns:a16="http://schemas.microsoft.com/office/drawing/2014/main" id="{00000000-0008-0000-0100-00009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845" name="Button 3485" hidden="1">
              <a:extLst>
                <a:ext uri="{63B3BB69-23CF-44E3-9099-C40C66FF867C}">
                  <a14:compatExt spid="_x0000_s18845"/>
                </a:ext>
                <a:ext uri="{FF2B5EF4-FFF2-40B4-BE49-F238E27FC236}">
                  <a16:creationId xmlns:a16="http://schemas.microsoft.com/office/drawing/2014/main" id="{00000000-0008-0000-0100-00009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864" name="Button 3504" hidden="1">
              <a:extLst>
                <a:ext uri="{63B3BB69-23CF-44E3-9099-C40C66FF867C}">
                  <a14:compatExt spid="_x0000_s18864"/>
                </a:ext>
                <a:ext uri="{FF2B5EF4-FFF2-40B4-BE49-F238E27FC236}">
                  <a16:creationId xmlns:a16="http://schemas.microsoft.com/office/drawing/2014/main" id="{00000000-0008-0000-0100-0000B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865" name="Button 3505" hidden="1">
              <a:extLst>
                <a:ext uri="{63B3BB69-23CF-44E3-9099-C40C66FF867C}">
                  <a14:compatExt spid="_x0000_s18865"/>
                </a:ext>
                <a:ext uri="{FF2B5EF4-FFF2-40B4-BE49-F238E27FC236}">
                  <a16:creationId xmlns:a16="http://schemas.microsoft.com/office/drawing/2014/main" id="{00000000-0008-0000-0100-0000B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866" name="Button 3506" hidden="1">
              <a:extLst>
                <a:ext uri="{63B3BB69-23CF-44E3-9099-C40C66FF867C}">
                  <a14:compatExt spid="_x0000_s18866"/>
                </a:ext>
                <a:ext uri="{FF2B5EF4-FFF2-40B4-BE49-F238E27FC236}">
                  <a16:creationId xmlns:a16="http://schemas.microsoft.com/office/drawing/2014/main" id="{00000000-0008-0000-0100-0000B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885" name="Button 3525" hidden="1">
              <a:extLst>
                <a:ext uri="{63B3BB69-23CF-44E3-9099-C40C66FF867C}">
                  <a14:compatExt spid="_x0000_s18885"/>
                </a:ext>
                <a:ext uri="{FF2B5EF4-FFF2-40B4-BE49-F238E27FC236}">
                  <a16:creationId xmlns:a16="http://schemas.microsoft.com/office/drawing/2014/main" id="{00000000-0008-0000-0100-0000C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886" name="Button 3526" hidden="1">
              <a:extLst>
                <a:ext uri="{63B3BB69-23CF-44E3-9099-C40C66FF867C}">
                  <a14:compatExt spid="_x0000_s18886"/>
                </a:ext>
                <a:ext uri="{FF2B5EF4-FFF2-40B4-BE49-F238E27FC236}">
                  <a16:creationId xmlns:a16="http://schemas.microsoft.com/office/drawing/2014/main" id="{00000000-0008-0000-0100-0000C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887" name="Button 3527" hidden="1">
              <a:extLst>
                <a:ext uri="{63B3BB69-23CF-44E3-9099-C40C66FF867C}">
                  <a14:compatExt spid="_x0000_s18887"/>
                </a:ext>
                <a:ext uri="{FF2B5EF4-FFF2-40B4-BE49-F238E27FC236}">
                  <a16:creationId xmlns:a16="http://schemas.microsoft.com/office/drawing/2014/main" id="{00000000-0008-0000-0100-0000C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906" name="Button 3546" hidden="1">
              <a:extLst>
                <a:ext uri="{63B3BB69-23CF-44E3-9099-C40C66FF867C}">
                  <a14:compatExt spid="_x0000_s18906"/>
                </a:ext>
                <a:ext uri="{FF2B5EF4-FFF2-40B4-BE49-F238E27FC236}">
                  <a16:creationId xmlns:a16="http://schemas.microsoft.com/office/drawing/2014/main" id="{00000000-0008-0000-0100-0000D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907" name="Button 3547" hidden="1">
              <a:extLst>
                <a:ext uri="{63B3BB69-23CF-44E3-9099-C40C66FF867C}">
                  <a14:compatExt spid="_x0000_s18907"/>
                </a:ext>
                <a:ext uri="{FF2B5EF4-FFF2-40B4-BE49-F238E27FC236}">
                  <a16:creationId xmlns:a16="http://schemas.microsoft.com/office/drawing/2014/main" id="{00000000-0008-0000-0100-0000D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908" name="Button 3548" hidden="1">
              <a:extLst>
                <a:ext uri="{63B3BB69-23CF-44E3-9099-C40C66FF867C}">
                  <a14:compatExt spid="_x0000_s18908"/>
                </a:ext>
                <a:ext uri="{FF2B5EF4-FFF2-40B4-BE49-F238E27FC236}">
                  <a16:creationId xmlns:a16="http://schemas.microsoft.com/office/drawing/2014/main" id="{00000000-0008-0000-0100-0000D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929" name="Button 3569" hidden="1">
              <a:extLst>
                <a:ext uri="{63B3BB69-23CF-44E3-9099-C40C66FF867C}">
                  <a14:compatExt spid="_x0000_s18929"/>
                </a:ext>
                <a:ext uri="{FF2B5EF4-FFF2-40B4-BE49-F238E27FC236}">
                  <a16:creationId xmlns:a16="http://schemas.microsoft.com/office/drawing/2014/main" id="{00000000-0008-0000-0100-0000F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930" name="Button 3570" hidden="1">
              <a:extLst>
                <a:ext uri="{63B3BB69-23CF-44E3-9099-C40C66FF867C}">
                  <a14:compatExt spid="_x0000_s18930"/>
                </a:ext>
                <a:ext uri="{FF2B5EF4-FFF2-40B4-BE49-F238E27FC236}">
                  <a16:creationId xmlns:a16="http://schemas.microsoft.com/office/drawing/2014/main" id="{00000000-0008-0000-0100-0000F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931" name="Button 3571" hidden="1">
              <a:extLst>
                <a:ext uri="{63B3BB69-23CF-44E3-9099-C40C66FF867C}">
                  <a14:compatExt spid="_x0000_s18931"/>
                </a:ext>
                <a:ext uri="{FF2B5EF4-FFF2-40B4-BE49-F238E27FC236}">
                  <a16:creationId xmlns:a16="http://schemas.microsoft.com/office/drawing/2014/main" id="{00000000-0008-0000-0100-0000F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950" name="Button 3590" hidden="1">
              <a:extLst>
                <a:ext uri="{63B3BB69-23CF-44E3-9099-C40C66FF867C}">
                  <a14:compatExt spid="_x0000_s18950"/>
                </a:ext>
                <a:ext uri="{FF2B5EF4-FFF2-40B4-BE49-F238E27FC236}">
                  <a16:creationId xmlns:a16="http://schemas.microsoft.com/office/drawing/2014/main" id="{00000000-0008-0000-0100-000006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951" name="Button 3591" hidden="1">
              <a:extLst>
                <a:ext uri="{63B3BB69-23CF-44E3-9099-C40C66FF867C}">
                  <a14:compatExt spid="_x0000_s18951"/>
                </a:ext>
                <a:ext uri="{FF2B5EF4-FFF2-40B4-BE49-F238E27FC236}">
                  <a16:creationId xmlns:a16="http://schemas.microsoft.com/office/drawing/2014/main" id="{00000000-0008-0000-0100-00000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952" name="Button 3592" hidden="1">
              <a:extLst>
                <a:ext uri="{63B3BB69-23CF-44E3-9099-C40C66FF867C}">
                  <a14:compatExt spid="_x0000_s18952"/>
                </a:ext>
                <a:ext uri="{FF2B5EF4-FFF2-40B4-BE49-F238E27FC236}">
                  <a16:creationId xmlns:a16="http://schemas.microsoft.com/office/drawing/2014/main" id="{00000000-0008-0000-0100-000008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971" name="Button 3611" hidden="1">
              <a:extLst>
                <a:ext uri="{63B3BB69-23CF-44E3-9099-C40C66FF867C}">
                  <a14:compatExt spid="_x0000_s18971"/>
                </a:ext>
                <a:ext uri="{FF2B5EF4-FFF2-40B4-BE49-F238E27FC236}">
                  <a16:creationId xmlns:a16="http://schemas.microsoft.com/office/drawing/2014/main" id="{00000000-0008-0000-0100-00001B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972" name="Button 3612" hidden="1">
              <a:extLst>
                <a:ext uri="{63B3BB69-23CF-44E3-9099-C40C66FF867C}">
                  <a14:compatExt spid="_x0000_s18972"/>
                </a:ext>
                <a:ext uri="{FF2B5EF4-FFF2-40B4-BE49-F238E27FC236}">
                  <a16:creationId xmlns:a16="http://schemas.microsoft.com/office/drawing/2014/main" id="{00000000-0008-0000-0100-00001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973" name="Button 3613" hidden="1">
              <a:extLst>
                <a:ext uri="{63B3BB69-23CF-44E3-9099-C40C66FF867C}">
                  <a14:compatExt spid="_x0000_s18973"/>
                </a:ext>
                <a:ext uri="{FF2B5EF4-FFF2-40B4-BE49-F238E27FC236}">
                  <a16:creationId xmlns:a16="http://schemas.microsoft.com/office/drawing/2014/main" id="{00000000-0008-0000-0100-00001D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992" name="Button 3632" hidden="1">
              <a:extLst>
                <a:ext uri="{63B3BB69-23CF-44E3-9099-C40C66FF867C}">
                  <a14:compatExt spid="_x0000_s18992"/>
                </a:ext>
                <a:ext uri="{FF2B5EF4-FFF2-40B4-BE49-F238E27FC236}">
                  <a16:creationId xmlns:a16="http://schemas.microsoft.com/office/drawing/2014/main" id="{00000000-0008-0000-0100-000030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993" name="Button 3633" hidden="1">
              <a:extLst>
                <a:ext uri="{63B3BB69-23CF-44E3-9099-C40C66FF867C}">
                  <a14:compatExt spid="_x0000_s18993"/>
                </a:ext>
                <a:ext uri="{FF2B5EF4-FFF2-40B4-BE49-F238E27FC236}">
                  <a16:creationId xmlns:a16="http://schemas.microsoft.com/office/drawing/2014/main" id="{00000000-0008-0000-0100-00003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994" name="Button 3634" hidden="1">
              <a:extLst>
                <a:ext uri="{63B3BB69-23CF-44E3-9099-C40C66FF867C}">
                  <a14:compatExt spid="_x0000_s18994"/>
                </a:ext>
                <a:ext uri="{FF2B5EF4-FFF2-40B4-BE49-F238E27FC236}">
                  <a16:creationId xmlns:a16="http://schemas.microsoft.com/office/drawing/2014/main" id="{00000000-0008-0000-0100-00003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998" name="Button 3638" hidden="1">
              <a:extLst>
                <a:ext uri="{63B3BB69-23CF-44E3-9099-C40C66FF867C}">
                  <a14:compatExt spid="_x0000_s18998"/>
                </a:ext>
                <a:ext uri="{FF2B5EF4-FFF2-40B4-BE49-F238E27FC236}">
                  <a16:creationId xmlns:a16="http://schemas.microsoft.com/office/drawing/2014/main" id="{00000000-0008-0000-0100-00003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999" name="Button 3639" hidden="1">
              <a:extLst>
                <a:ext uri="{63B3BB69-23CF-44E3-9099-C40C66FF867C}">
                  <a14:compatExt spid="_x0000_s18999"/>
                </a:ext>
                <a:ext uri="{FF2B5EF4-FFF2-40B4-BE49-F238E27FC236}">
                  <a16:creationId xmlns:a16="http://schemas.microsoft.com/office/drawing/2014/main" id="{00000000-0008-0000-0100-00003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9000" name="Button 3640" hidden="1">
              <a:extLst>
                <a:ext uri="{63B3BB69-23CF-44E3-9099-C40C66FF867C}">
                  <a14:compatExt spid="_x0000_s19000"/>
                </a:ext>
                <a:ext uri="{FF2B5EF4-FFF2-40B4-BE49-F238E27FC236}">
                  <a16:creationId xmlns:a16="http://schemas.microsoft.com/office/drawing/2014/main" id="{00000000-0008-0000-0100-00003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9002" name="Button 3642" hidden="1">
              <a:extLst>
                <a:ext uri="{63B3BB69-23CF-44E3-9099-C40C66FF867C}">
                  <a14:compatExt spid="_x0000_s19002"/>
                </a:ext>
                <a:ext uri="{FF2B5EF4-FFF2-40B4-BE49-F238E27FC236}">
                  <a16:creationId xmlns:a16="http://schemas.microsoft.com/office/drawing/2014/main" id="{00000000-0008-0000-0100-00003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9005" name="Button 3645" hidden="1">
              <a:extLst>
                <a:ext uri="{63B3BB69-23CF-44E3-9099-C40C66FF867C}">
                  <a14:compatExt spid="_x0000_s19005"/>
                </a:ext>
                <a:ext uri="{FF2B5EF4-FFF2-40B4-BE49-F238E27FC236}">
                  <a16:creationId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9014" name="Button 3654" hidden="1">
              <a:extLst>
                <a:ext uri="{63B3BB69-23CF-44E3-9099-C40C66FF867C}">
                  <a14:compatExt spid="_x0000_s19014"/>
                </a:ext>
                <a:ext uri="{FF2B5EF4-FFF2-40B4-BE49-F238E27FC236}">
                  <a16:creationId xmlns:a16="http://schemas.microsoft.com/office/drawing/2014/main" id="{00000000-0008-0000-0100-00004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9015" name="Button 3655" hidden="1">
              <a:extLst>
                <a:ext uri="{63B3BB69-23CF-44E3-9099-C40C66FF867C}">
                  <a14:compatExt spid="_x0000_s19015"/>
                </a:ext>
                <a:ext uri="{FF2B5EF4-FFF2-40B4-BE49-F238E27FC236}">
                  <a16:creationId xmlns:a16="http://schemas.microsoft.com/office/drawing/2014/main" id="{00000000-0008-0000-0100-00004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9018" name="Button 3658" hidden="1">
              <a:extLst>
                <a:ext uri="{63B3BB69-23CF-44E3-9099-C40C66FF867C}">
                  <a14:compatExt spid="_x0000_s19018"/>
                </a:ext>
                <a:ext uri="{FF2B5EF4-FFF2-40B4-BE49-F238E27FC236}">
                  <a16:creationId xmlns:a16="http://schemas.microsoft.com/office/drawing/2014/main" id="{00000000-0008-0000-0100-00004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9019" name="Button 3659" hidden="1">
              <a:extLst>
                <a:ext uri="{63B3BB69-23CF-44E3-9099-C40C66FF867C}">
                  <a14:compatExt spid="_x0000_s19019"/>
                </a:ext>
                <a:ext uri="{FF2B5EF4-FFF2-40B4-BE49-F238E27FC236}">
                  <a16:creationId xmlns:a16="http://schemas.microsoft.com/office/drawing/2014/main" id="{00000000-0008-0000-0100-00004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9038" name="Button 3678" hidden="1">
              <a:extLst>
                <a:ext uri="{63B3BB69-23CF-44E3-9099-C40C66FF867C}">
                  <a14:compatExt spid="_x0000_s19038"/>
                </a:ext>
                <a:ext uri="{FF2B5EF4-FFF2-40B4-BE49-F238E27FC236}">
                  <a16:creationId xmlns:a16="http://schemas.microsoft.com/office/drawing/2014/main" id="{00000000-0008-0000-0100-00005E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9039" name="Button 3679" hidden="1">
              <a:extLst>
                <a:ext uri="{63B3BB69-23CF-44E3-9099-C40C66FF867C}">
                  <a14:compatExt spid="_x0000_s19039"/>
                </a:ext>
                <a:ext uri="{FF2B5EF4-FFF2-40B4-BE49-F238E27FC236}">
                  <a16:creationId xmlns:a16="http://schemas.microsoft.com/office/drawing/2014/main" id="{00000000-0008-0000-0100-00005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9040" name="Button 3680" hidden="1">
              <a:extLst>
                <a:ext uri="{63B3BB69-23CF-44E3-9099-C40C66FF867C}">
                  <a14:compatExt spid="_x0000_s19040"/>
                </a:ext>
                <a:ext uri="{FF2B5EF4-FFF2-40B4-BE49-F238E27FC236}">
                  <a16:creationId xmlns:a16="http://schemas.microsoft.com/office/drawing/2014/main" id="{00000000-0008-0000-0100-00006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9059" name="Button 3699" hidden="1">
              <a:extLst>
                <a:ext uri="{63B3BB69-23CF-44E3-9099-C40C66FF867C}">
                  <a14:compatExt spid="_x0000_s19059"/>
                </a:ext>
                <a:ext uri="{FF2B5EF4-FFF2-40B4-BE49-F238E27FC236}">
                  <a16:creationId xmlns:a16="http://schemas.microsoft.com/office/drawing/2014/main" id="{00000000-0008-0000-0100-000073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9060" name="Button 3700" hidden="1">
              <a:extLst>
                <a:ext uri="{63B3BB69-23CF-44E3-9099-C40C66FF867C}">
                  <a14:compatExt spid="_x0000_s19060"/>
                </a:ext>
                <a:ext uri="{FF2B5EF4-FFF2-40B4-BE49-F238E27FC236}">
                  <a16:creationId xmlns:a16="http://schemas.microsoft.com/office/drawing/2014/main" id="{00000000-0008-0000-0100-00007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9061" name="Button 3701" hidden="1">
              <a:extLst>
                <a:ext uri="{63B3BB69-23CF-44E3-9099-C40C66FF867C}">
                  <a14:compatExt spid="_x0000_s19061"/>
                </a:ext>
                <a:ext uri="{FF2B5EF4-FFF2-40B4-BE49-F238E27FC236}">
                  <a16:creationId xmlns:a16="http://schemas.microsoft.com/office/drawing/2014/main" id="{00000000-0008-0000-0100-000075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9080" name="Button 3720" hidden="1">
              <a:extLst>
                <a:ext uri="{63B3BB69-23CF-44E3-9099-C40C66FF867C}">
                  <a14:compatExt spid="_x0000_s19080"/>
                </a:ext>
                <a:ext uri="{FF2B5EF4-FFF2-40B4-BE49-F238E27FC236}">
                  <a16:creationId xmlns:a16="http://schemas.microsoft.com/office/drawing/2014/main" id="{00000000-0008-0000-0100-00008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9081" name="Button 3721" hidden="1">
              <a:extLst>
                <a:ext uri="{63B3BB69-23CF-44E3-9099-C40C66FF867C}">
                  <a14:compatExt spid="_x0000_s19081"/>
                </a:ext>
                <a:ext uri="{FF2B5EF4-FFF2-40B4-BE49-F238E27FC236}">
                  <a16:creationId xmlns:a16="http://schemas.microsoft.com/office/drawing/2014/main" id="{00000000-0008-0000-0100-00008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9082" name="Button 3722" hidden="1">
              <a:extLst>
                <a:ext uri="{63B3BB69-23CF-44E3-9099-C40C66FF867C}">
                  <a14:compatExt spid="_x0000_s19082"/>
                </a:ext>
                <a:ext uri="{FF2B5EF4-FFF2-40B4-BE49-F238E27FC236}">
                  <a16:creationId xmlns:a16="http://schemas.microsoft.com/office/drawing/2014/main" id="{00000000-0008-0000-0100-00008A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9101" name="Button 3741" hidden="1">
              <a:extLst>
                <a:ext uri="{63B3BB69-23CF-44E3-9099-C40C66FF867C}">
                  <a14:compatExt spid="_x0000_s19101"/>
                </a:ext>
                <a:ext uri="{FF2B5EF4-FFF2-40B4-BE49-F238E27FC236}">
                  <a16:creationId xmlns:a16="http://schemas.microsoft.com/office/drawing/2014/main" id="{00000000-0008-0000-0100-00009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9102" name="Button 3742" hidden="1">
              <a:extLst>
                <a:ext uri="{63B3BB69-23CF-44E3-9099-C40C66FF867C}">
                  <a14:compatExt spid="_x0000_s19102"/>
                </a:ext>
                <a:ext uri="{FF2B5EF4-FFF2-40B4-BE49-F238E27FC236}">
                  <a16:creationId xmlns:a16="http://schemas.microsoft.com/office/drawing/2014/main" id="{00000000-0008-0000-0100-00009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9103" name="Button 3743" hidden="1">
              <a:extLst>
                <a:ext uri="{63B3BB69-23CF-44E3-9099-C40C66FF867C}">
                  <a14:compatExt spid="_x0000_s19103"/>
                </a:ext>
                <a:ext uri="{FF2B5EF4-FFF2-40B4-BE49-F238E27FC236}">
                  <a16:creationId xmlns:a16="http://schemas.microsoft.com/office/drawing/2014/main" id="{00000000-0008-0000-0100-00009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9155" name="Button 3795" hidden="1">
              <a:extLst>
                <a:ext uri="{63B3BB69-23CF-44E3-9099-C40C66FF867C}">
                  <a14:compatExt spid="_x0000_s19155"/>
                </a:ext>
                <a:ext uri="{FF2B5EF4-FFF2-40B4-BE49-F238E27FC236}">
                  <a16:creationId xmlns:a16="http://schemas.microsoft.com/office/drawing/2014/main" id="{00000000-0008-0000-0100-0000D3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9156" name="Button 3796" hidden="1">
              <a:extLst>
                <a:ext uri="{63B3BB69-23CF-44E3-9099-C40C66FF867C}">
                  <a14:compatExt spid="_x0000_s19156"/>
                </a:ext>
                <a:ext uri="{FF2B5EF4-FFF2-40B4-BE49-F238E27FC236}">
                  <a16:creationId xmlns:a16="http://schemas.microsoft.com/office/drawing/2014/main" id="{00000000-0008-0000-0100-0000D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9157" name="Button 3797" hidden="1">
              <a:extLst>
                <a:ext uri="{63B3BB69-23CF-44E3-9099-C40C66FF867C}">
                  <a14:compatExt spid="_x0000_s19157"/>
                </a:ext>
                <a:ext uri="{FF2B5EF4-FFF2-40B4-BE49-F238E27FC236}">
                  <a16:creationId xmlns:a16="http://schemas.microsoft.com/office/drawing/2014/main" id="{00000000-0008-0000-0100-0000D5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9176" name="Button 3816" hidden="1">
              <a:extLst>
                <a:ext uri="{63B3BB69-23CF-44E3-9099-C40C66FF867C}">
                  <a14:compatExt spid="_x0000_s19176"/>
                </a:ext>
                <a:ext uri="{FF2B5EF4-FFF2-40B4-BE49-F238E27FC236}">
                  <a16:creationId xmlns:a16="http://schemas.microsoft.com/office/drawing/2014/main" id="{00000000-0008-0000-0100-0000E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9177" name="Button 3817" hidden="1">
              <a:extLst>
                <a:ext uri="{63B3BB69-23CF-44E3-9099-C40C66FF867C}">
                  <a14:compatExt spid="_x0000_s19177"/>
                </a:ext>
                <a:ext uri="{FF2B5EF4-FFF2-40B4-BE49-F238E27FC236}">
                  <a16:creationId xmlns:a16="http://schemas.microsoft.com/office/drawing/2014/main" id="{00000000-0008-0000-0100-0000E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9178" name="Button 3818" hidden="1">
              <a:extLst>
                <a:ext uri="{63B3BB69-23CF-44E3-9099-C40C66FF867C}">
                  <a14:compatExt spid="_x0000_s19178"/>
                </a:ext>
                <a:ext uri="{FF2B5EF4-FFF2-40B4-BE49-F238E27FC236}">
                  <a16:creationId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9197" name="Button 3837" hidden="1">
              <a:extLst>
                <a:ext uri="{63B3BB69-23CF-44E3-9099-C40C66FF867C}">
                  <a14:compatExt spid="_x0000_s19197"/>
                </a:ext>
                <a:ext uri="{FF2B5EF4-FFF2-40B4-BE49-F238E27FC236}">
                  <a16:creationId xmlns:a16="http://schemas.microsoft.com/office/drawing/2014/main" id="{00000000-0008-0000-0100-0000F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9198" name="Button 3838" hidden="1">
              <a:extLst>
                <a:ext uri="{63B3BB69-23CF-44E3-9099-C40C66FF867C}">
                  <a14:compatExt spid="_x0000_s19198"/>
                </a:ext>
                <a:ext uri="{FF2B5EF4-FFF2-40B4-BE49-F238E27FC236}">
                  <a16:creationId xmlns:a16="http://schemas.microsoft.com/office/drawing/2014/main" id="{00000000-0008-0000-0100-0000F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9199" name="Button 3839" hidden="1">
              <a:extLst>
                <a:ext uri="{63B3BB69-23CF-44E3-9099-C40C66FF867C}">
                  <a14:compatExt spid="_x0000_s19199"/>
                </a:ext>
                <a:ext uri="{FF2B5EF4-FFF2-40B4-BE49-F238E27FC236}">
                  <a16:creationId xmlns:a16="http://schemas.microsoft.com/office/drawing/2014/main" id="{00000000-0008-0000-0100-0000F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9218" name="Button 3858" hidden="1">
              <a:extLst>
                <a:ext uri="{63B3BB69-23CF-44E3-9099-C40C66FF867C}">
                  <a14:compatExt spid="_x0000_s19218"/>
                </a:ext>
                <a:ext uri="{FF2B5EF4-FFF2-40B4-BE49-F238E27FC236}">
                  <a16:creationId xmlns:a16="http://schemas.microsoft.com/office/drawing/2014/main" id="{00000000-0008-0000-0100-00001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9219" name="Button 3859" hidden="1">
              <a:extLst>
                <a:ext uri="{63B3BB69-23CF-44E3-9099-C40C66FF867C}">
                  <a14:compatExt spid="_x0000_s19219"/>
                </a:ext>
                <a:ext uri="{FF2B5EF4-FFF2-40B4-BE49-F238E27FC236}">
                  <a16:creationId xmlns:a16="http://schemas.microsoft.com/office/drawing/2014/main" id="{00000000-0008-0000-0100-00001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9220" name="Button 3860" hidden="1">
              <a:extLst>
                <a:ext uri="{63B3BB69-23CF-44E3-9099-C40C66FF867C}">
                  <a14:compatExt spid="_x0000_s19220"/>
                </a:ext>
                <a:ext uri="{FF2B5EF4-FFF2-40B4-BE49-F238E27FC236}">
                  <a16:creationId xmlns:a16="http://schemas.microsoft.com/office/drawing/2014/main" id="{00000000-0008-0000-0100-00001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9268" name="Button 3908" hidden="1">
              <a:extLst>
                <a:ext uri="{63B3BB69-23CF-44E3-9099-C40C66FF867C}">
                  <a14:compatExt spid="_x0000_s19268"/>
                </a:ext>
                <a:ext uri="{FF2B5EF4-FFF2-40B4-BE49-F238E27FC236}">
                  <a16:creationId xmlns:a16="http://schemas.microsoft.com/office/drawing/2014/main" id="{00000000-0008-0000-0100-00004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9269" name="Button 3909" hidden="1">
              <a:extLst>
                <a:ext uri="{63B3BB69-23CF-44E3-9099-C40C66FF867C}">
                  <a14:compatExt spid="_x0000_s19269"/>
                </a:ext>
                <a:ext uri="{FF2B5EF4-FFF2-40B4-BE49-F238E27FC236}">
                  <a16:creationId xmlns:a16="http://schemas.microsoft.com/office/drawing/2014/main" id="{00000000-0008-0000-0100-00004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9270" name="Button 3910" hidden="1">
              <a:extLst>
                <a:ext uri="{63B3BB69-23CF-44E3-9099-C40C66FF867C}">
                  <a14:compatExt spid="_x0000_s19270"/>
                </a:ext>
                <a:ext uri="{FF2B5EF4-FFF2-40B4-BE49-F238E27FC236}">
                  <a16:creationId xmlns:a16="http://schemas.microsoft.com/office/drawing/2014/main" id="{00000000-0008-0000-0100-00004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9289" name="Button 3929" hidden="1">
              <a:extLst>
                <a:ext uri="{63B3BB69-23CF-44E3-9099-C40C66FF867C}">
                  <a14:compatExt spid="_x0000_s19289"/>
                </a:ext>
                <a:ext uri="{FF2B5EF4-FFF2-40B4-BE49-F238E27FC236}">
                  <a16:creationId xmlns:a16="http://schemas.microsoft.com/office/drawing/2014/main" id="{00000000-0008-0000-0100-00005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9291" name="Button 3931" hidden="1">
              <a:extLst>
                <a:ext uri="{63B3BB69-23CF-44E3-9099-C40C66FF867C}">
                  <a14:compatExt spid="_x0000_s19291"/>
                </a:ext>
                <a:ext uri="{FF2B5EF4-FFF2-40B4-BE49-F238E27FC236}">
                  <a16:creationId xmlns:a16="http://schemas.microsoft.com/office/drawing/2014/main" id="{00000000-0008-0000-0100-00005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9310" name="Button 3950" hidden="1">
              <a:extLst>
                <a:ext uri="{63B3BB69-23CF-44E3-9099-C40C66FF867C}">
                  <a14:compatExt spid="_x0000_s19310"/>
                </a:ext>
                <a:ext uri="{FF2B5EF4-FFF2-40B4-BE49-F238E27FC236}">
                  <a16:creationId xmlns:a16="http://schemas.microsoft.com/office/drawing/2014/main" id="{00000000-0008-0000-0100-00006E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9311" name="Button 3951" hidden="1">
              <a:extLst>
                <a:ext uri="{63B3BB69-23CF-44E3-9099-C40C66FF867C}">
                  <a14:compatExt spid="_x0000_s19311"/>
                </a:ext>
                <a:ext uri="{FF2B5EF4-FFF2-40B4-BE49-F238E27FC236}">
                  <a16:creationId xmlns:a16="http://schemas.microsoft.com/office/drawing/2014/main" id="{00000000-0008-0000-0100-00006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9312" name="Button 3952" hidden="1">
              <a:extLst>
                <a:ext uri="{63B3BB69-23CF-44E3-9099-C40C66FF867C}">
                  <a14:compatExt spid="_x0000_s19312"/>
                </a:ext>
                <a:ext uri="{FF2B5EF4-FFF2-40B4-BE49-F238E27FC236}">
                  <a16:creationId xmlns:a16="http://schemas.microsoft.com/office/drawing/2014/main" id="{00000000-0008-0000-0100-000070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9316" name="Button 3956" hidden="1">
              <a:extLst>
                <a:ext uri="{63B3BB69-23CF-44E3-9099-C40C66FF867C}">
                  <a14:compatExt spid="_x0000_s19316"/>
                </a:ext>
                <a:ext uri="{FF2B5EF4-FFF2-40B4-BE49-F238E27FC236}">
                  <a16:creationId xmlns:a16="http://schemas.microsoft.com/office/drawing/2014/main" id="{00000000-0008-0000-0100-00007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9317" name="Button 3957" hidden="1">
              <a:extLst>
                <a:ext uri="{63B3BB69-23CF-44E3-9099-C40C66FF867C}">
                  <a14:compatExt spid="_x0000_s19317"/>
                </a:ext>
                <a:ext uri="{FF2B5EF4-FFF2-40B4-BE49-F238E27FC236}">
                  <a16:creationId xmlns:a16="http://schemas.microsoft.com/office/drawing/2014/main" id="{00000000-0008-0000-0100-00007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9318" name="Button 3958" hidden="1">
              <a:extLst>
                <a:ext uri="{63B3BB69-23CF-44E3-9099-C40C66FF867C}">
                  <a14:compatExt spid="_x0000_s19318"/>
                </a:ext>
                <a:ext uri="{FF2B5EF4-FFF2-40B4-BE49-F238E27FC236}">
                  <a16:creationId xmlns:a16="http://schemas.microsoft.com/office/drawing/2014/main" id="{00000000-0008-0000-0100-00007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9320" name="Button 3960" hidden="1">
              <a:extLst>
                <a:ext uri="{63B3BB69-23CF-44E3-9099-C40C66FF867C}">
                  <a14:compatExt spid="_x0000_s19320"/>
                </a:ext>
                <a:ext uri="{FF2B5EF4-FFF2-40B4-BE49-F238E27FC236}">
                  <a16:creationId xmlns:a16="http://schemas.microsoft.com/office/drawing/2014/main" id="{00000000-0008-0000-0100-00007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9321" name="Button 3961" hidden="1">
              <a:extLst>
                <a:ext uri="{63B3BB69-23CF-44E3-9099-C40C66FF867C}">
                  <a14:compatExt spid="_x0000_s19321"/>
                </a:ext>
                <a:ext uri="{FF2B5EF4-FFF2-40B4-BE49-F238E27FC236}">
                  <a16:creationId xmlns:a16="http://schemas.microsoft.com/office/drawing/2014/main" id="{00000000-0008-0000-0100-00007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9322" name="Button 3962" hidden="1">
              <a:extLst>
                <a:ext uri="{63B3BB69-23CF-44E3-9099-C40C66FF867C}">
                  <a14:compatExt spid="_x0000_s19322"/>
                </a:ext>
                <a:ext uri="{FF2B5EF4-FFF2-40B4-BE49-F238E27FC236}">
                  <a16:creationId xmlns:a16="http://schemas.microsoft.com/office/drawing/2014/main" id="{00000000-0008-0000-0100-00007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9323" name="Button 3963" hidden="1">
              <a:extLst>
                <a:ext uri="{63B3BB69-23CF-44E3-9099-C40C66FF867C}">
                  <a14:compatExt spid="_x0000_s19323"/>
                </a:ext>
                <a:ext uri="{FF2B5EF4-FFF2-40B4-BE49-F238E27FC236}">
                  <a16:creationId xmlns:a16="http://schemas.microsoft.com/office/drawing/2014/main" id="{00000000-0008-0000-0100-00007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9324" name="Button 3964" hidden="1">
              <a:extLst>
                <a:ext uri="{63B3BB69-23CF-44E3-9099-C40C66FF867C}">
                  <a14:compatExt spid="_x0000_s19324"/>
                </a:ext>
                <a:ext uri="{FF2B5EF4-FFF2-40B4-BE49-F238E27FC236}">
                  <a16:creationId xmlns:a16="http://schemas.microsoft.com/office/drawing/2014/main" id="{00000000-0008-0000-0100-00007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9325" name="Button 3965" hidden="1">
              <a:extLst>
                <a:ext uri="{63B3BB69-23CF-44E3-9099-C40C66FF867C}">
                  <a14:compatExt spid="_x0000_s19325"/>
                </a:ext>
                <a:ext uri="{FF2B5EF4-FFF2-40B4-BE49-F238E27FC236}">
                  <a16:creationId xmlns:a16="http://schemas.microsoft.com/office/drawing/2014/main" id="{00000000-0008-0000-0100-00007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9348" name="Button 3988" hidden="1">
              <a:extLst>
                <a:ext uri="{63B3BB69-23CF-44E3-9099-C40C66FF867C}">
                  <a14:compatExt spid="_x0000_s19348"/>
                </a:ext>
                <a:ext uri="{FF2B5EF4-FFF2-40B4-BE49-F238E27FC236}">
                  <a16:creationId xmlns:a16="http://schemas.microsoft.com/office/drawing/2014/main" id="{00000000-0008-0000-0100-00009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9349" name="Button 3989" hidden="1">
              <a:extLst>
                <a:ext uri="{63B3BB69-23CF-44E3-9099-C40C66FF867C}">
                  <a14:compatExt spid="_x0000_s19349"/>
                </a:ext>
                <a:ext uri="{FF2B5EF4-FFF2-40B4-BE49-F238E27FC236}">
                  <a16:creationId xmlns:a16="http://schemas.microsoft.com/office/drawing/2014/main" id="{00000000-0008-0000-0100-00009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9350" name="Button 3990" hidden="1">
              <a:extLst>
                <a:ext uri="{63B3BB69-23CF-44E3-9099-C40C66FF867C}">
                  <a14:compatExt spid="_x0000_s19350"/>
                </a:ext>
                <a:ext uri="{FF2B5EF4-FFF2-40B4-BE49-F238E27FC236}">
                  <a16:creationId xmlns:a16="http://schemas.microsoft.com/office/drawing/2014/main" id="{00000000-0008-0000-0100-00009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9369" name="Button 4009" hidden="1">
              <a:extLst>
                <a:ext uri="{63B3BB69-23CF-44E3-9099-C40C66FF867C}">
                  <a14:compatExt spid="_x0000_s19369"/>
                </a:ext>
                <a:ext uri="{FF2B5EF4-FFF2-40B4-BE49-F238E27FC236}">
                  <a16:creationId xmlns:a16="http://schemas.microsoft.com/office/drawing/2014/main" id="{00000000-0008-0000-0100-0000A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9370" name="Button 4010" hidden="1">
              <a:extLst>
                <a:ext uri="{63B3BB69-23CF-44E3-9099-C40C66FF867C}">
                  <a14:compatExt spid="_x0000_s19370"/>
                </a:ext>
                <a:ext uri="{FF2B5EF4-FFF2-40B4-BE49-F238E27FC236}">
                  <a16:creationId xmlns:a16="http://schemas.microsoft.com/office/drawing/2014/main" id="{00000000-0008-0000-0100-0000A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9371" name="Button 4011" hidden="1">
              <a:extLst>
                <a:ext uri="{63B3BB69-23CF-44E3-9099-C40C66FF867C}">
                  <a14:compatExt spid="_x0000_s19371"/>
                </a:ext>
                <a:ext uri="{FF2B5EF4-FFF2-40B4-BE49-F238E27FC236}">
                  <a16:creationId xmlns:a16="http://schemas.microsoft.com/office/drawing/2014/main" id="{00000000-0008-0000-0100-0000A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9381" name="Button 4021" hidden="1">
              <a:extLst>
                <a:ext uri="{63B3BB69-23CF-44E3-9099-C40C66FF867C}">
                  <a14:compatExt spid="_x0000_s19381"/>
                </a:ext>
                <a:ext uri="{FF2B5EF4-FFF2-40B4-BE49-F238E27FC236}">
                  <a16:creationId xmlns:a16="http://schemas.microsoft.com/office/drawing/2014/main" id="{00000000-0008-0000-0100-0000B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9401" name="Button 4041" hidden="1">
              <a:extLst>
                <a:ext uri="{63B3BB69-23CF-44E3-9099-C40C66FF867C}">
                  <a14:compatExt spid="_x0000_s19401"/>
                </a:ext>
                <a:ext uri="{FF2B5EF4-FFF2-40B4-BE49-F238E27FC236}">
                  <a16:creationId xmlns:a16="http://schemas.microsoft.com/office/drawing/2014/main" id="{00000000-0008-0000-0100-0000C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9402" name="Button 4042" hidden="1">
              <a:extLst>
                <a:ext uri="{63B3BB69-23CF-44E3-9099-C40C66FF867C}">
                  <a14:compatExt spid="_x0000_s19402"/>
                </a:ext>
                <a:ext uri="{FF2B5EF4-FFF2-40B4-BE49-F238E27FC236}">
                  <a16:creationId xmlns:a16="http://schemas.microsoft.com/office/drawing/2014/main" id="{00000000-0008-0000-0100-0000C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9403" name="Button 4043" hidden="1">
              <a:extLst>
                <a:ext uri="{63B3BB69-23CF-44E3-9099-C40C66FF867C}">
                  <a14:compatExt spid="_x0000_s19403"/>
                </a:ext>
                <a:ext uri="{FF2B5EF4-FFF2-40B4-BE49-F238E27FC236}">
                  <a16:creationId xmlns:a16="http://schemas.microsoft.com/office/drawing/2014/main" id="{00000000-0008-0000-0100-0000C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9422" name="Button 4062" hidden="1">
              <a:extLst>
                <a:ext uri="{63B3BB69-23CF-44E3-9099-C40C66FF867C}">
                  <a14:compatExt spid="_x0000_s19422"/>
                </a:ext>
                <a:ext uri="{FF2B5EF4-FFF2-40B4-BE49-F238E27FC236}">
                  <a16:creationId xmlns:a16="http://schemas.microsoft.com/office/drawing/2014/main" id="{00000000-0008-0000-0100-0000DE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9423" name="Button 4063" hidden="1">
              <a:extLst>
                <a:ext uri="{63B3BB69-23CF-44E3-9099-C40C66FF867C}">
                  <a14:compatExt spid="_x0000_s19423"/>
                </a:ext>
                <a:ext uri="{FF2B5EF4-FFF2-40B4-BE49-F238E27FC236}">
                  <a16:creationId xmlns:a16="http://schemas.microsoft.com/office/drawing/2014/main" id="{00000000-0008-0000-0100-0000D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9424" name="Button 4064" hidden="1">
              <a:extLst>
                <a:ext uri="{63B3BB69-23CF-44E3-9099-C40C66FF867C}">
                  <a14:compatExt spid="_x0000_s19424"/>
                </a:ext>
                <a:ext uri="{FF2B5EF4-FFF2-40B4-BE49-F238E27FC236}">
                  <a16:creationId xmlns:a16="http://schemas.microsoft.com/office/drawing/2014/main" id="{00000000-0008-0000-0100-0000E0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9426" name="Button 4066" hidden="1">
              <a:extLst>
                <a:ext uri="{63B3BB69-23CF-44E3-9099-C40C66FF867C}">
                  <a14:compatExt spid="_x0000_s19426"/>
                </a:ext>
                <a:ext uri="{FF2B5EF4-FFF2-40B4-BE49-F238E27FC236}">
                  <a16:creationId xmlns:a16="http://schemas.microsoft.com/office/drawing/2014/main" id="{00000000-0008-0000-0100-0000E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9427" name="Button 4067" hidden="1">
              <a:extLst>
                <a:ext uri="{63B3BB69-23CF-44E3-9099-C40C66FF867C}">
                  <a14:compatExt spid="_x0000_s19427"/>
                </a:ext>
                <a:ext uri="{FF2B5EF4-FFF2-40B4-BE49-F238E27FC236}">
                  <a16:creationId xmlns:a16="http://schemas.microsoft.com/office/drawing/2014/main" id="{00000000-0008-0000-0100-0000E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9428" name="Button 4068" hidden="1">
              <a:extLst>
                <a:ext uri="{63B3BB69-23CF-44E3-9099-C40C66FF867C}">
                  <a14:compatExt spid="_x0000_s19428"/>
                </a:ext>
                <a:ext uri="{FF2B5EF4-FFF2-40B4-BE49-F238E27FC236}">
                  <a16:creationId xmlns:a16="http://schemas.microsoft.com/office/drawing/2014/main" id="{00000000-0008-0000-0100-0000E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19437" name="Button 4077" hidden="1">
              <a:extLst>
                <a:ext uri="{63B3BB69-23CF-44E3-9099-C40C66FF867C}">
                  <a14:compatExt spid="_x0000_s19437"/>
                </a:ext>
                <a:ext uri="{FF2B5EF4-FFF2-40B4-BE49-F238E27FC236}">
                  <a16:creationId xmlns:a16="http://schemas.microsoft.com/office/drawing/2014/main" id="{00000000-0008-0000-0100-0000E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9438" name="Button 4078" hidden="1">
              <a:extLst>
                <a:ext uri="{63B3BB69-23CF-44E3-9099-C40C66FF867C}">
                  <a14:compatExt spid="_x0000_s19438"/>
                </a:ext>
                <a:ext uri="{FF2B5EF4-FFF2-40B4-BE49-F238E27FC236}">
                  <a16:creationId xmlns:a16="http://schemas.microsoft.com/office/drawing/2014/main" id="{00000000-0008-0000-0100-0000E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9439" name="Button 4079" hidden="1">
              <a:extLst>
                <a:ext uri="{63B3BB69-23CF-44E3-9099-C40C66FF867C}">
                  <a14:compatExt spid="_x0000_s19439"/>
                </a:ext>
                <a:ext uri="{FF2B5EF4-FFF2-40B4-BE49-F238E27FC236}">
                  <a16:creationId xmlns:a16="http://schemas.microsoft.com/office/drawing/2014/main" id="{00000000-0008-0000-0100-0000E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9440" name="Button 4080" hidden="1">
              <a:extLst>
                <a:ext uri="{63B3BB69-23CF-44E3-9099-C40C66FF867C}">
                  <a14:compatExt spid="_x0000_s19440"/>
                </a:ext>
                <a:ext uri="{FF2B5EF4-FFF2-40B4-BE49-F238E27FC236}">
                  <a16:creationId xmlns:a16="http://schemas.microsoft.com/office/drawing/2014/main" id="{00000000-0008-0000-0100-0000F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19441" name="Button 4081" hidden="1">
              <a:extLst>
                <a:ext uri="{63B3BB69-23CF-44E3-9099-C40C66FF867C}">
                  <a14:compatExt spid="_x0000_s19441"/>
                </a:ext>
                <a:ext uri="{FF2B5EF4-FFF2-40B4-BE49-F238E27FC236}">
                  <a16:creationId xmlns:a16="http://schemas.microsoft.com/office/drawing/2014/main" id="{00000000-0008-0000-0100-0000F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9442" name="Button 4082" hidden="1">
              <a:extLst>
                <a:ext uri="{63B3BB69-23CF-44E3-9099-C40C66FF867C}">
                  <a14:compatExt spid="_x0000_s19442"/>
                </a:ext>
                <a:ext uri="{FF2B5EF4-FFF2-40B4-BE49-F238E27FC236}">
                  <a16:creationId xmlns:a16="http://schemas.microsoft.com/office/drawing/2014/main" id="{00000000-0008-0000-0100-0000F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9443" name="Button 4083" hidden="1">
              <a:extLst>
                <a:ext uri="{63B3BB69-23CF-44E3-9099-C40C66FF867C}">
                  <a14:compatExt spid="_x0000_s19443"/>
                </a:ext>
                <a:ext uri="{FF2B5EF4-FFF2-40B4-BE49-F238E27FC236}">
                  <a16:creationId xmlns:a16="http://schemas.microsoft.com/office/drawing/2014/main" id="{00000000-0008-0000-0100-0000F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19444" name="Button 4084" hidden="1">
              <a:extLst>
                <a:ext uri="{63B3BB69-23CF-44E3-9099-C40C66FF867C}">
                  <a14:compatExt spid="_x0000_s19444"/>
                </a:ext>
                <a:ext uri="{FF2B5EF4-FFF2-40B4-BE49-F238E27FC236}">
                  <a16:creationId xmlns:a16="http://schemas.microsoft.com/office/drawing/2014/main" id="{00000000-0008-0000-0100-0000F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9445" name="Button 4085" hidden="1">
              <a:extLst>
                <a:ext uri="{63B3BB69-23CF-44E3-9099-C40C66FF867C}">
                  <a14:compatExt spid="_x0000_s19445"/>
                </a:ext>
                <a:ext uri="{FF2B5EF4-FFF2-40B4-BE49-F238E27FC236}">
                  <a16:creationId xmlns:a16="http://schemas.microsoft.com/office/drawing/2014/main" id="{00000000-0008-0000-0100-0000F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9446" name="Button 4086" hidden="1">
              <a:extLst>
                <a:ext uri="{63B3BB69-23CF-44E3-9099-C40C66FF867C}">
                  <a14:compatExt spid="_x0000_s19446"/>
                </a:ext>
                <a:ext uri="{FF2B5EF4-FFF2-40B4-BE49-F238E27FC236}">
                  <a16:creationId xmlns:a16="http://schemas.microsoft.com/office/drawing/2014/main" id="{00000000-0008-0000-0100-0000F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564" name="Button 4108"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3565" name="Button 4109"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3566" name="Button 4110" hidden="1">
              <a:extLst>
                <a:ext uri="{63B3BB69-23CF-44E3-9099-C40C66FF867C}">
                  <a14:compatExt spid="_x0000_s23566"/>
                </a:ext>
                <a:ext uri="{FF2B5EF4-FFF2-40B4-BE49-F238E27FC236}">
                  <a16:creationId xmlns:a16="http://schemas.microsoft.com/office/drawing/2014/main" id="{00000000-0008-0000-0100-00000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585" name="Button 4129" hidden="1">
              <a:extLst>
                <a:ext uri="{63B3BB69-23CF-44E3-9099-C40C66FF867C}">
                  <a14:compatExt spid="_x0000_s23585"/>
                </a:ext>
                <a:ext uri="{FF2B5EF4-FFF2-40B4-BE49-F238E27FC236}">
                  <a16:creationId xmlns:a16="http://schemas.microsoft.com/office/drawing/2014/main" id="{00000000-0008-0000-0100-00002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586" name="Button 4130" hidden="1">
              <a:extLst>
                <a:ext uri="{63B3BB69-23CF-44E3-9099-C40C66FF867C}">
                  <a14:compatExt spid="_x0000_s23586"/>
                </a:ext>
                <a:ext uri="{FF2B5EF4-FFF2-40B4-BE49-F238E27FC236}">
                  <a16:creationId xmlns:a16="http://schemas.microsoft.com/office/drawing/2014/main" id="{00000000-0008-0000-0100-00002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587" name="Button 4131" hidden="1">
              <a:extLst>
                <a:ext uri="{63B3BB69-23CF-44E3-9099-C40C66FF867C}">
                  <a14:compatExt spid="_x0000_s23587"/>
                </a:ext>
                <a:ext uri="{FF2B5EF4-FFF2-40B4-BE49-F238E27FC236}">
                  <a16:creationId xmlns:a16="http://schemas.microsoft.com/office/drawing/2014/main" id="{00000000-0008-0000-0100-00002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607" name="Button 4151" hidden="1">
              <a:extLst>
                <a:ext uri="{63B3BB69-23CF-44E3-9099-C40C66FF867C}">
                  <a14:compatExt spid="_x0000_s23607"/>
                </a:ext>
                <a:ext uri="{FF2B5EF4-FFF2-40B4-BE49-F238E27FC236}">
                  <a16:creationId xmlns:a16="http://schemas.microsoft.com/office/drawing/2014/main" id="{00000000-0008-0000-0100-00003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608" name="Button 4152"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627" name="Button 4171" hidden="1">
              <a:extLst>
                <a:ext uri="{63B3BB69-23CF-44E3-9099-C40C66FF867C}">
                  <a14:compatExt spid="_x0000_s23627"/>
                </a:ext>
                <a:ext uri="{FF2B5EF4-FFF2-40B4-BE49-F238E27FC236}">
                  <a16:creationId xmlns:a16="http://schemas.microsoft.com/office/drawing/2014/main" id="{00000000-0008-0000-0100-00004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628" name="Button 4172" hidden="1">
              <a:extLst>
                <a:ext uri="{63B3BB69-23CF-44E3-9099-C40C66FF867C}">
                  <a14:compatExt spid="_x0000_s23628"/>
                </a:ext>
                <a:ext uri="{FF2B5EF4-FFF2-40B4-BE49-F238E27FC236}">
                  <a16:creationId xmlns:a16="http://schemas.microsoft.com/office/drawing/2014/main" id="{00000000-0008-0000-0100-00004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629" name="Button 4173" hidden="1">
              <a:extLst>
                <a:ext uri="{63B3BB69-23CF-44E3-9099-C40C66FF867C}">
                  <a14:compatExt spid="_x0000_s23629"/>
                </a:ext>
                <a:ext uri="{FF2B5EF4-FFF2-40B4-BE49-F238E27FC236}">
                  <a16:creationId xmlns:a16="http://schemas.microsoft.com/office/drawing/2014/main" id="{00000000-0008-0000-0100-00004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655" name="Button 4199" hidden="1">
              <a:extLst>
                <a:ext uri="{63B3BB69-23CF-44E3-9099-C40C66FF867C}">
                  <a14:compatExt spid="_x0000_s23655"/>
                </a:ext>
                <a:ext uri="{FF2B5EF4-FFF2-40B4-BE49-F238E27FC236}">
                  <a16:creationId xmlns:a16="http://schemas.microsoft.com/office/drawing/2014/main" id="{00000000-0008-0000-0100-00006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656" name="Button 4200" hidden="1">
              <a:extLst>
                <a:ext uri="{63B3BB69-23CF-44E3-9099-C40C66FF867C}">
                  <a14:compatExt spid="_x0000_s23656"/>
                </a:ext>
                <a:ext uri="{FF2B5EF4-FFF2-40B4-BE49-F238E27FC236}">
                  <a16:creationId xmlns:a16="http://schemas.microsoft.com/office/drawing/2014/main" id="{00000000-0008-0000-0100-00006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657" name="Button 4201" hidden="1">
              <a:extLst>
                <a:ext uri="{63B3BB69-23CF-44E3-9099-C40C66FF867C}">
                  <a14:compatExt spid="_x0000_s23657"/>
                </a:ext>
                <a:ext uri="{FF2B5EF4-FFF2-40B4-BE49-F238E27FC236}">
                  <a16:creationId xmlns:a16="http://schemas.microsoft.com/office/drawing/2014/main" id="{00000000-0008-0000-0100-00006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682" name="Button 4226" hidden="1">
              <a:extLst>
                <a:ext uri="{63B3BB69-23CF-44E3-9099-C40C66FF867C}">
                  <a14:compatExt spid="_x0000_s23682"/>
                </a:ext>
                <a:ext uri="{FF2B5EF4-FFF2-40B4-BE49-F238E27FC236}">
                  <a16:creationId xmlns:a16="http://schemas.microsoft.com/office/drawing/2014/main" id="{00000000-0008-0000-0100-00008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683" name="Button 4227" hidden="1">
              <a:extLst>
                <a:ext uri="{63B3BB69-23CF-44E3-9099-C40C66FF867C}">
                  <a14:compatExt spid="_x0000_s23683"/>
                </a:ext>
                <a:ext uri="{FF2B5EF4-FFF2-40B4-BE49-F238E27FC236}">
                  <a16:creationId xmlns:a16="http://schemas.microsoft.com/office/drawing/2014/main" id="{00000000-0008-0000-0100-00008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707" name="Button 4251" hidden="1">
              <a:extLst>
                <a:ext uri="{63B3BB69-23CF-44E3-9099-C40C66FF867C}">
                  <a14:compatExt spid="_x0000_s23707"/>
                </a:ext>
                <a:ext uri="{FF2B5EF4-FFF2-40B4-BE49-F238E27FC236}">
                  <a16:creationId xmlns:a16="http://schemas.microsoft.com/office/drawing/2014/main" id="{00000000-0008-0000-0100-00009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708" name="Button 4252" hidden="1">
              <a:extLst>
                <a:ext uri="{63B3BB69-23CF-44E3-9099-C40C66FF867C}">
                  <a14:compatExt spid="_x0000_s23708"/>
                </a:ext>
                <a:ext uri="{FF2B5EF4-FFF2-40B4-BE49-F238E27FC236}">
                  <a16:creationId xmlns:a16="http://schemas.microsoft.com/office/drawing/2014/main" id="{00000000-0008-0000-0100-00009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709" name="Button 4253" hidden="1">
              <a:extLst>
                <a:ext uri="{63B3BB69-23CF-44E3-9099-C40C66FF867C}">
                  <a14:compatExt spid="_x0000_s23709"/>
                </a:ext>
                <a:ext uri="{FF2B5EF4-FFF2-40B4-BE49-F238E27FC236}">
                  <a16:creationId xmlns:a16="http://schemas.microsoft.com/office/drawing/2014/main" id="{00000000-0008-0000-0100-00009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715" name="Button 4259" hidden="1">
              <a:extLst>
                <a:ext uri="{63B3BB69-23CF-44E3-9099-C40C66FF867C}">
                  <a14:compatExt spid="_x0000_s23715"/>
                </a:ext>
                <a:ext uri="{FF2B5EF4-FFF2-40B4-BE49-F238E27FC236}">
                  <a16:creationId xmlns:a16="http://schemas.microsoft.com/office/drawing/2014/main" id="{00000000-0008-0000-0100-0000A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716" name="Button 4260" hidden="1">
              <a:extLst>
                <a:ext uri="{63B3BB69-23CF-44E3-9099-C40C66FF867C}">
                  <a14:compatExt spid="_x0000_s23716"/>
                </a:ext>
                <a:ext uri="{FF2B5EF4-FFF2-40B4-BE49-F238E27FC236}">
                  <a16:creationId xmlns:a16="http://schemas.microsoft.com/office/drawing/2014/main" id="{00000000-0008-0000-0100-0000A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717" name="Button 4261" hidden="1">
              <a:extLst>
                <a:ext uri="{63B3BB69-23CF-44E3-9099-C40C66FF867C}">
                  <a14:compatExt spid="_x0000_s23717"/>
                </a:ext>
                <a:ext uri="{FF2B5EF4-FFF2-40B4-BE49-F238E27FC236}">
                  <a16:creationId xmlns:a16="http://schemas.microsoft.com/office/drawing/2014/main" id="{00000000-0008-0000-0100-0000A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740" name="Button 4284" hidden="1">
              <a:extLst>
                <a:ext uri="{63B3BB69-23CF-44E3-9099-C40C66FF867C}">
                  <a14:compatExt spid="_x0000_s23740"/>
                </a:ext>
                <a:ext uri="{FF2B5EF4-FFF2-40B4-BE49-F238E27FC236}">
                  <a16:creationId xmlns:a16="http://schemas.microsoft.com/office/drawing/2014/main" id="{00000000-0008-0000-0100-0000B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741" name="Button 4285" hidden="1">
              <a:extLst>
                <a:ext uri="{63B3BB69-23CF-44E3-9099-C40C66FF867C}">
                  <a14:compatExt spid="_x0000_s23741"/>
                </a:ext>
                <a:ext uri="{FF2B5EF4-FFF2-40B4-BE49-F238E27FC236}">
                  <a16:creationId xmlns:a16="http://schemas.microsoft.com/office/drawing/2014/main" id="{00000000-0008-0000-0100-0000B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742" name="Button 4286" hidden="1">
              <a:extLst>
                <a:ext uri="{63B3BB69-23CF-44E3-9099-C40C66FF867C}">
                  <a14:compatExt spid="_x0000_s23742"/>
                </a:ext>
                <a:ext uri="{FF2B5EF4-FFF2-40B4-BE49-F238E27FC236}">
                  <a16:creationId xmlns:a16="http://schemas.microsoft.com/office/drawing/2014/main" id="{00000000-0008-0000-0100-0000B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747" name="Button 4291" hidden="1">
              <a:extLst>
                <a:ext uri="{63B3BB69-23CF-44E3-9099-C40C66FF867C}">
                  <a14:compatExt spid="_x0000_s23747"/>
                </a:ext>
                <a:ext uri="{FF2B5EF4-FFF2-40B4-BE49-F238E27FC236}">
                  <a16:creationId xmlns:a16="http://schemas.microsoft.com/office/drawing/2014/main" id="{00000000-0008-0000-0100-0000C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749" name="Button 4293" hidden="1">
              <a:extLst>
                <a:ext uri="{63B3BB69-23CF-44E3-9099-C40C66FF867C}">
                  <a14:compatExt spid="_x0000_s23749"/>
                </a:ext>
                <a:ext uri="{FF2B5EF4-FFF2-40B4-BE49-F238E27FC236}">
                  <a16:creationId xmlns:a16="http://schemas.microsoft.com/office/drawing/2014/main" id="{00000000-0008-0000-0100-0000C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751" name="Button 4295" hidden="1">
              <a:extLst>
                <a:ext uri="{63B3BB69-23CF-44E3-9099-C40C66FF867C}">
                  <a14:compatExt spid="_x0000_s23751"/>
                </a:ext>
                <a:ext uri="{FF2B5EF4-FFF2-40B4-BE49-F238E27FC236}">
                  <a16:creationId xmlns:a16="http://schemas.microsoft.com/office/drawing/2014/main" id="{00000000-0008-0000-0100-0000C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753" name="Button 4297" hidden="1">
              <a:extLst>
                <a:ext uri="{63B3BB69-23CF-44E3-9099-C40C66FF867C}">
                  <a14:compatExt spid="_x0000_s23753"/>
                </a:ext>
                <a:ext uri="{FF2B5EF4-FFF2-40B4-BE49-F238E27FC236}">
                  <a16:creationId xmlns:a16="http://schemas.microsoft.com/office/drawing/2014/main" id="{00000000-0008-0000-0100-0000C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754" name="Button 4298" hidden="1">
              <a:extLst>
                <a:ext uri="{63B3BB69-23CF-44E3-9099-C40C66FF867C}">
                  <a14:compatExt spid="_x0000_s23754"/>
                </a:ext>
                <a:ext uri="{FF2B5EF4-FFF2-40B4-BE49-F238E27FC236}">
                  <a16:creationId xmlns:a16="http://schemas.microsoft.com/office/drawing/2014/main" id="{00000000-0008-0000-0100-0000C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755" name="Button 4299" hidden="1">
              <a:extLst>
                <a:ext uri="{63B3BB69-23CF-44E3-9099-C40C66FF867C}">
                  <a14:compatExt spid="_x0000_s23755"/>
                </a:ext>
                <a:ext uri="{FF2B5EF4-FFF2-40B4-BE49-F238E27FC236}">
                  <a16:creationId xmlns:a16="http://schemas.microsoft.com/office/drawing/2014/main" id="{00000000-0008-0000-0100-0000C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756" name="Button 4300" hidden="1">
              <a:extLst>
                <a:ext uri="{63B3BB69-23CF-44E3-9099-C40C66FF867C}">
                  <a14:compatExt spid="_x0000_s23756"/>
                </a:ext>
                <a:ext uri="{FF2B5EF4-FFF2-40B4-BE49-F238E27FC236}">
                  <a16:creationId xmlns:a16="http://schemas.microsoft.com/office/drawing/2014/main" id="{00000000-0008-0000-0100-0000C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758" name="Button 4302" hidden="1">
              <a:extLst>
                <a:ext uri="{63B3BB69-23CF-44E3-9099-C40C66FF867C}">
                  <a14:compatExt spid="_x0000_s23758"/>
                </a:ext>
                <a:ext uri="{FF2B5EF4-FFF2-40B4-BE49-F238E27FC236}">
                  <a16:creationId xmlns:a16="http://schemas.microsoft.com/office/drawing/2014/main" id="{00000000-0008-0000-0100-0000C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759" name="Button 4303" hidden="1">
              <a:extLst>
                <a:ext uri="{63B3BB69-23CF-44E3-9099-C40C66FF867C}">
                  <a14:compatExt spid="_x0000_s23759"/>
                </a:ext>
                <a:ext uri="{FF2B5EF4-FFF2-40B4-BE49-F238E27FC236}">
                  <a16:creationId xmlns:a16="http://schemas.microsoft.com/office/drawing/2014/main" id="{00000000-0008-0000-0100-0000C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760" name="Button 4304" hidden="1">
              <a:extLst>
                <a:ext uri="{63B3BB69-23CF-44E3-9099-C40C66FF867C}">
                  <a14:compatExt spid="_x0000_s23760"/>
                </a:ext>
                <a:ext uri="{FF2B5EF4-FFF2-40B4-BE49-F238E27FC236}">
                  <a16:creationId xmlns:a16="http://schemas.microsoft.com/office/drawing/2014/main" id="{00000000-0008-0000-0100-0000D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761" name="Button 4305" hidden="1">
              <a:extLst>
                <a:ext uri="{63B3BB69-23CF-44E3-9099-C40C66FF867C}">
                  <a14:compatExt spid="_x0000_s23761"/>
                </a:ext>
                <a:ext uri="{FF2B5EF4-FFF2-40B4-BE49-F238E27FC236}">
                  <a16:creationId xmlns:a16="http://schemas.microsoft.com/office/drawing/2014/main" id="{00000000-0008-0000-0100-0000D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762" name="Button 4306" hidden="1">
              <a:extLst>
                <a:ext uri="{63B3BB69-23CF-44E3-9099-C40C66FF867C}">
                  <a14:compatExt spid="_x0000_s23762"/>
                </a:ext>
                <a:ext uri="{FF2B5EF4-FFF2-40B4-BE49-F238E27FC236}">
                  <a16:creationId xmlns:a16="http://schemas.microsoft.com/office/drawing/2014/main" id="{00000000-0008-0000-0100-0000D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765" name="Button 4309" hidden="1">
              <a:extLst>
                <a:ext uri="{63B3BB69-23CF-44E3-9099-C40C66FF867C}">
                  <a14:compatExt spid="_x0000_s23765"/>
                </a:ext>
                <a:ext uri="{FF2B5EF4-FFF2-40B4-BE49-F238E27FC236}">
                  <a16:creationId xmlns:a16="http://schemas.microsoft.com/office/drawing/2014/main" id="{00000000-0008-0000-0100-0000D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786" name="Button 4330" hidden="1">
              <a:extLst>
                <a:ext uri="{63B3BB69-23CF-44E3-9099-C40C66FF867C}">
                  <a14:compatExt spid="_x0000_s23786"/>
                </a:ext>
                <a:ext uri="{FF2B5EF4-FFF2-40B4-BE49-F238E27FC236}">
                  <a16:creationId xmlns:a16="http://schemas.microsoft.com/office/drawing/2014/main" id="{00000000-0008-0000-0100-0000E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787" name="Button 4331" hidden="1">
              <a:extLst>
                <a:ext uri="{63B3BB69-23CF-44E3-9099-C40C66FF867C}">
                  <a14:compatExt spid="_x0000_s23787"/>
                </a:ext>
                <a:ext uri="{FF2B5EF4-FFF2-40B4-BE49-F238E27FC236}">
                  <a16:creationId xmlns:a16="http://schemas.microsoft.com/office/drawing/2014/main" id="{00000000-0008-0000-0100-0000E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3788" name="Button 4332" hidden="1">
              <a:extLst>
                <a:ext uri="{63B3BB69-23CF-44E3-9099-C40C66FF867C}">
                  <a14:compatExt spid="_x0000_s23788"/>
                </a:ext>
                <a:ext uri="{FF2B5EF4-FFF2-40B4-BE49-F238E27FC236}">
                  <a16:creationId xmlns:a16="http://schemas.microsoft.com/office/drawing/2014/main" id="{00000000-0008-0000-0100-0000E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791" name="Button 4335" hidden="1">
              <a:extLst>
                <a:ext uri="{63B3BB69-23CF-44E3-9099-C40C66FF867C}">
                  <a14:compatExt spid="_x0000_s23791"/>
                </a:ext>
                <a:ext uri="{FF2B5EF4-FFF2-40B4-BE49-F238E27FC236}">
                  <a16:creationId xmlns:a16="http://schemas.microsoft.com/office/drawing/2014/main" id="{00000000-0008-0000-0100-0000E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792" name="Button 4336" hidden="1">
              <a:extLst>
                <a:ext uri="{63B3BB69-23CF-44E3-9099-C40C66FF867C}">
                  <a14:compatExt spid="_x0000_s23792"/>
                </a:ext>
                <a:ext uri="{FF2B5EF4-FFF2-40B4-BE49-F238E27FC236}">
                  <a16:creationId xmlns:a16="http://schemas.microsoft.com/office/drawing/2014/main" id="{00000000-0008-0000-0100-0000F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794" name="Button 4338" hidden="1">
              <a:extLst>
                <a:ext uri="{63B3BB69-23CF-44E3-9099-C40C66FF867C}">
                  <a14:compatExt spid="_x0000_s23794"/>
                </a:ext>
                <a:ext uri="{FF2B5EF4-FFF2-40B4-BE49-F238E27FC236}">
                  <a16:creationId xmlns:a16="http://schemas.microsoft.com/office/drawing/2014/main" id="{00000000-0008-0000-0100-0000F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3796" name="Button 4340" hidden="1">
              <a:extLst>
                <a:ext uri="{63B3BB69-23CF-44E3-9099-C40C66FF867C}">
                  <a14:compatExt spid="_x0000_s23796"/>
                </a:ext>
                <a:ext uri="{FF2B5EF4-FFF2-40B4-BE49-F238E27FC236}">
                  <a16:creationId xmlns:a16="http://schemas.microsoft.com/office/drawing/2014/main" id="{00000000-0008-0000-0100-0000F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798" name="Button 4342"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800" name="Button 4344" hidden="1">
              <a:extLst>
                <a:ext uri="{63B3BB69-23CF-44E3-9099-C40C66FF867C}">
                  <a14:compatExt spid="_x0000_s23800"/>
                </a:ext>
                <a:ext uri="{FF2B5EF4-FFF2-40B4-BE49-F238E27FC236}">
                  <a16:creationId xmlns:a16="http://schemas.microsoft.com/office/drawing/2014/main" id="{00000000-0008-0000-0100-0000F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801" name="Button 4345" hidden="1">
              <a:extLst>
                <a:ext uri="{63B3BB69-23CF-44E3-9099-C40C66FF867C}">
                  <a14:compatExt spid="_x0000_s23801"/>
                </a:ext>
                <a:ext uri="{FF2B5EF4-FFF2-40B4-BE49-F238E27FC236}">
                  <a16:creationId xmlns:a16="http://schemas.microsoft.com/office/drawing/2014/main" id="{00000000-0008-0000-0100-0000F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3802" name="Button 4346" hidden="1">
              <a:extLst>
                <a:ext uri="{63B3BB69-23CF-44E3-9099-C40C66FF867C}">
                  <a14:compatExt spid="_x0000_s23802"/>
                </a:ext>
                <a:ext uri="{FF2B5EF4-FFF2-40B4-BE49-F238E27FC236}">
                  <a16:creationId xmlns:a16="http://schemas.microsoft.com/office/drawing/2014/main" id="{00000000-0008-0000-0100-0000F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806" name="Button 4350" hidden="1">
              <a:extLst>
                <a:ext uri="{63B3BB69-23CF-44E3-9099-C40C66FF867C}">
                  <a14:compatExt spid="_x0000_s23806"/>
                </a:ext>
                <a:ext uri="{FF2B5EF4-FFF2-40B4-BE49-F238E27FC236}">
                  <a16:creationId xmlns:a16="http://schemas.microsoft.com/office/drawing/2014/main" id="{00000000-0008-0000-0100-0000F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807" name="Button 4351" hidden="1">
              <a:extLst>
                <a:ext uri="{63B3BB69-23CF-44E3-9099-C40C66FF867C}">
                  <a14:compatExt spid="_x0000_s23807"/>
                </a:ext>
                <a:ext uri="{FF2B5EF4-FFF2-40B4-BE49-F238E27FC236}">
                  <a16:creationId xmlns:a16="http://schemas.microsoft.com/office/drawing/2014/main" id="{00000000-0008-0000-0100-0000F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811" name="Button 4355" hidden="1">
              <a:extLst>
                <a:ext uri="{63B3BB69-23CF-44E3-9099-C40C66FF867C}">
                  <a14:compatExt spid="_x0000_s23811"/>
                </a:ext>
                <a:ext uri="{FF2B5EF4-FFF2-40B4-BE49-F238E27FC236}">
                  <a16:creationId xmlns:a16="http://schemas.microsoft.com/office/drawing/2014/main" id="{00000000-0008-0000-0100-00000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813" name="Button 4357" hidden="1">
              <a:extLst>
                <a:ext uri="{63B3BB69-23CF-44E3-9099-C40C66FF867C}">
                  <a14:compatExt spid="_x0000_s23813"/>
                </a:ext>
                <a:ext uri="{FF2B5EF4-FFF2-40B4-BE49-F238E27FC236}">
                  <a16:creationId xmlns:a16="http://schemas.microsoft.com/office/drawing/2014/main" id="{00000000-0008-0000-0100-00000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815" name="Button 4359" hidden="1">
              <a:extLst>
                <a:ext uri="{63B3BB69-23CF-44E3-9099-C40C66FF867C}">
                  <a14:compatExt spid="_x0000_s23815"/>
                </a:ext>
                <a:ext uri="{FF2B5EF4-FFF2-40B4-BE49-F238E27FC236}">
                  <a16:creationId xmlns:a16="http://schemas.microsoft.com/office/drawing/2014/main" id="{00000000-0008-0000-0100-00000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835" name="Button 4379" hidden="1">
              <a:extLst>
                <a:ext uri="{63B3BB69-23CF-44E3-9099-C40C66FF867C}">
                  <a14:compatExt spid="_x0000_s23835"/>
                </a:ext>
                <a:ext uri="{FF2B5EF4-FFF2-40B4-BE49-F238E27FC236}">
                  <a16:creationId xmlns:a16="http://schemas.microsoft.com/office/drawing/2014/main" id="{00000000-0008-0000-0100-00001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3836" name="Button 4380" hidden="1">
              <a:extLst>
                <a:ext uri="{63B3BB69-23CF-44E3-9099-C40C66FF867C}">
                  <a14:compatExt spid="_x0000_s23836"/>
                </a:ext>
                <a:ext uri="{FF2B5EF4-FFF2-40B4-BE49-F238E27FC236}">
                  <a16:creationId xmlns:a16="http://schemas.microsoft.com/office/drawing/2014/main" id="{00000000-0008-0000-0100-00001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3837" name="Button 4381" hidden="1">
              <a:extLst>
                <a:ext uri="{63B3BB69-23CF-44E3-9099-C40C66FF867C}">
                  <a14:compatExt spid="_x0000_s23837"/>
                </a:ext>
                <a:ext uri="{FF2B5EF4-FFF2-40B4-BE49-F238E27FC236}">
                  <a16:creationId xmlns:a16="http://schemas.microsoft.com/office/drawing/2014/main" id="{00000000-0008-0000-0100-00001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3846" name="Button 4390" hidden="1">
              <a:extLst>
                <a:ext uri="{63B3BB69-23CF-44E3-9099-C40C66FF867C}">
                  <a14:compatExt spid="_x0000_s23846"/>
                </a:ext>
                <a:ext uri="{FF2B5EF4-FFF2-40B4-BE49-F238E27FC236}">
                  <a16:creationId xmlns:a16="http://schemas.microsoft.com/office/drawing/2014/main" id="{00000000-0008-0000-0100-00002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847" name="Button 4391" hidden="1">
              <a:extLst>
                <a:ext uri="{63B3BB69-23CF-44E3-9099-C40C66FF867C}">
                  <a14:compatExt spid="_x0000_s23847"/>
                </a:ext>
                <a:ext uri="{FF2B5EF4-FFF2-40B4-BE49-F238E27FC236}">
                  <a16:creationId xmlns:a16="http://schemas.microsoft.com/office/drawing/2014/main" id="{00000000-0008-0000-0100-00002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3848" name="Button 4392" hidden="1">
              <a:extLst>
                <a:ext uri="{63B3BB69-23CF-44E3-9099-C40C66FF867C}">
                  <a14:compatExt spid="_x0000_s23848"/>
                </a:ext>
                <a:ext uri="{FF2B5EF4-FFF2-40B4-BE49-F238E27FC236}">
                  <a16:creationId xmlns:a16="http://schemas.microsoft.com/office/drawing/2014/main" id="{00000000-0008-0000-0100-00002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3849" name="Button 4393"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3850" name="Button 4394" hidden="1">
              <a:extLst>
                <a:ext uri="{63B3BB69-23CF-44E3-9099-C40C66FF867C}">
                  <a14:compatExt spid="_x0000_s23850"/>
                </a:ext>
                <a:ext uri="{FF2B5EF4-FFF2-40B4-BE49-F238E27FC236}">
                  <a16:creationId xmlns:a16="http://schemas.microsoft.com/office/drawing/2014/main" id="{00000000-0008-0000-0100-00002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851" name="Button 4395" hidden="1">
              <a:extLst>
                <a:ext uri="{63B3BB69-23CF-44E3-9099-C40C66FF867C}">
                  <a14:compatExt spid="_x0000_s23851"/>
                </a:ext>
                <a:ext uri="{FF2B5EF4-FFF2-40B4-BE49-F238E27FC236}">
                  <a16:creationId xmlns:a16="http://schemas.microsoft.com/office/drawing/2014/main" id="{00000000-0008-0000-0100-00002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852" name="Button 4396" hidden="1">
              <a:extLst>
                <a:ext uri="{63B3BB69-23CF-44E3-9099-C40C66FF867C}">
                  <a14:compatExt spid="_x0000_s23852"/>
                </a:ext>
                <a:ext uri="{FF2B5EF4-FFF2-40B4-BE49-F238E27FC236}">
                  <a16:creationId xmlns:a16="http://schemas.microsoft.com/office/drawing/2014/main" id="{00000000-0008-0000-0100-00002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853" name="Button 4397" hidden="1">
              <a:extLst>
                <a:ext uri="{63B3BB69-23CF-44E3-9099-C40C66FF867C}">
                  <a14:compatExt spid="_x0000_s23853"/>
                </a:ext>
                <a:ext uri="{FF2B5EF4-FFF2-40B4-BE49-F238E27FC236}">
                  <a16:creationId xmlns:a16="http://schemas.microsoft.com/office/drawing/2014/main" id="{00000000-0008-0000-0100-00002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854" name="Button 4398" hidden="1">
              <a:extLst>
                <a:ext uri="{63B3BB69-23CF-44E3-9099-C40C66FF867C}">
                  <a14:compatExt spid="_x0000_s23854"/>
                </a:ext>
                <a:ext uri="{FF2B5EF4-FFF2-40B4-BE49-F238E27FC236}">
                  <a16:creationId xmlns:a16="http://schemas.microsoft.com/office/drawing/2014/main" id="{00000000-0008-0000-0100-00002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855" name="Button 4399" hidden="1">
              <a:extLst>
                <a:ext uri="{63B3BB69-23CF-44E3-9099-C40C66FF867C}">
                  <a14:compatExt spid="_x0000_s23855"/>
                </a:ext>
                <a:ext uri="{FF2B5EF4-FFF2-40B4-BE49-F238E27FC236}">
                  <a16:creationId xmlns:a16="http://schemas.microsoft.com/office/drawing/2014/main" id="{00000000-0008-0000-0100-00002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856" name="Button 4400" hidden="1">
              <a:extLst>
                <a:ext uri="{63B3BB69-23CF-44E3-9099-C40C66FF867C}">
                  <a14:compatExt spid="_x0000_s23856"/>
                </a:ext>
                <a:ext uri="{FF2B5EF4-FFF2-40B4-BE49-F238E27FC236}">
                  <a16:creationId xmlns:a16="http://schemas.microsoft.com/office/drawing/2014/main" id="{00000000-0008-0000-0100-00003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3857" name="Button 4401" hidden="1">
              <a:extLst>
                <a:ext uri="{63B3BB69-23CF-44E3-9099-C40C66FF867C}">
                  <a14:compatExt spid="_x0000_s23857"/>
                </a:ext>
                <a:ext uri="{FF2B5EF4-FFF2-40B4-BE49-F238E27FC236}">
                  <a16:creationId xmlns:a16="http://schemas.microsoft.com/office/drawing/2014/main" id="{00000000-0008-0000-0100-00003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861" name="Button 4405" hidden="1">
              <a:extLst>
                <a:ext uri="{63B3BB69-23CF-44E3-9099-C40C66FF867C}">
                  <a14:compatExt spid="_x0000_s23861"/>
                </a:ext>
                <a:ext uri="{FF2B5EF4-FFF2-40B4-BE49-F238E27FC236}">
                  <a16:creationId xmlns:a16="http://schemas.microsoft.com/office/drawing/2014/main" id="{00000000-0008-0000-0100-00003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862" name="Button 4406" hidden="1">
              <a:extLst>
                <a:ext uri="{63B3BB69-23CF-44E3-9099-C40C66FF867C}">
                  <a14:compatExt spid="_x0000_s23862"/>
                </a:ext>
                <a:ext uri="{FF2B5EF4-FFF2-40B4-BE49-F238E27FC236}">
                  <a16:creationId xmlns:a16="http://schemas.microsoft.com/office/drawing/2014/main" id="{00000000-0008-0000-0100-00003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3863" name="Button 4407" hidden="1">
              <a:extLst>
                <a:ext uri="{63B3BB69-23CF-44E3-9099-C40C66FF867C}">
                  <a14:compatExt spid="_x0000_s23863"/>
                </a:ext>
                <a:ext uri="{FF2B5EF4-FFF2-40B4-BE49-F238E27FC236}">
                  <a16:creationId xmlns:a16="http://schemas.microsoft.com/office/drawing/2014/main" id="{00000000-0008-0000-0100-00003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3864" name="Button 4408" hidden="1">
              <a:extLst>
                <a:ext uri="{63B3BB69-23CF-44E3-9099-C40C66FF867C}">
                  <a14:compatExt spid="_x0000_s23864"/>
                </a:ext>
                <a:ext uri="{FF2B5EF4-FFF2-40B4-BE49-F238E27FC236}">
                  <a16:creationId xmlns:a16="http://schemas.microsoft.com/office/drawing/2014/main" id="{00000000-0008-0000-0100-00003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3868" name="Button 4412"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3984" name="Button 4528" hidden="1">
              <a:extLst>
                <a:ext uri="{63B3BB69-23CF-44E3-9099-C40C66FF867C}">
                  <a14:compatExt spid="_x0000_s23984"/>
                </a:ext>
                <a:ext uri="{FF2B5EF4-FFF2-40B4-BE49-F238E27FC236}">
                  <a16:creationId xmlns:a16="http://schemas.microsoft.com/office/drawing/2014/main" id="{00000000-0008-0000-0100-0000B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3985" name="Button 4529" hidden="1">
              <a:extLst>
                <a:ext uri="{63B3BB69-23CF-44E3-9099-C40C66FF867C}">
                  <a14:compatExt spid="_x0000_s23985"/>
                </a:ext>
                <a:ext uri="{FF2B5EF4-FFF2-40B4-BE49-F238E27FC236}">
                  <a16:creationId xmlns:a16="http://schemas.microsoft.com/office/drawing/2014/main" id="{00000000-0008-0000-0100-0000B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986" name="Button 4530" hidden="1">
              <a:extLst>
                <a:ext uri="{63B3BB69-23CF-44E3-9099-C40C66FF867C}">
                  <a14:compatExt spid="_x0000_s23986"/>
                </a:ext>
                <a:ext uri="{FF2B5EF4-FFF2-40B4-BE49-F238E27FC236}">
                  <a16:creationId xmlns:a16="http://schemas.microsoft.com/office/drawing/2014/main" id="{00000000-0008-0000-0100-0000B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4007" name="Button 4551" hidden="1">
              <a:extLst>
                <a:ext uri="{63B3BB69-23CF-44E3-9099-C40C66FF867C}">
                  <a14:compatExt spid="_x0000_s24007"/>
                </a:ext>
                <a:ext uri="{FF2B5EF4-FFF2-40B4-BE49-F238E27FC236}">
                  <a16:creationId xmlns:a16="http://schemas.microsoft.com/office/drawing/2014/main" id="{00000000-0008-0000-0100-0000C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4008" name="Button 4552" hidden="1">
              <a:extLst>
                <a:ext uri="{63B3BB69-23CF-44E3-9099-C40C66FF867C}">
                  <a14:compatExt spid="_x0000_s24008"/>
                </a:ext>
                <a:ext uri="{FF2B5EF4-FFF2-40B4-BE49-F238E27FC236}">
                  <a16:creationId xmlns:a16="http://schemas.microsoft.com/office/drawing/2014/main" id="{00000000-0008-0000-0100-0000C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4009" name="Button 4553" hidden="1">
              <a:extLst>
                <a:ext uri="{63B3BB69-23CF-44E3-9099-C40C66FF867C}">
                  <a14:compatExt spid="_x0000_s24009"/>
                </a:ext>
                <a:ext uri="{FF2B5EF4-FFF2-40B4-BE49-F238E27FC236}">
                  <a16:creationId xmlns:a16="http://schemas.microsoft.com/office/drawing/2014/main" id="{00000000-0008-0000-0100-0000C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4028" name="Button 4572" hidden="1">
              <a:extLst>
                <a:ext uri="{63B3BB69-23CF-44E3-9099-C40C66FF867C}">
                  <a14:compatExt spid="_x0000_s24028"/>
                </a:ext>
                <a:ext uri="{FF2B5EF4-FFF2-40B4-BE49-F238E27FC236}">
                  <a16:creationId xmlns:a16="http://schemas.microsoft.com/office/drawing/2014/main" id="{00000000-0008-0000-0100-0000D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4029" name="Button 4573" hidden="1">
              <a:extLst>
                <a:ext uri="{63B3BB69-23CF-44E3-9099-C40C66FF867C}">
                  <a14:compatExt spid="_x0000_s24029"/>
                </a:ext>
                <a:ext uri="{FF2B5EF4-FFF2-40B4-BE49-F238E27FC236}">
                  <a16:creationId xmlns:a16="http://schemas.microsoft.com/office/drawing/2014/main" id="{00000000-0008-0000-0100-0000D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4030" name="Button 4574" hidden="1">
              <a:extLst>
                <a:ext uri="{63B3BB69-23CF-44E3-9099-C40C66FF867C}">
                  <a14:compatExt spid="_x0000_s24030"/>
                </a:ext>
                <a:ext uri="{FF2B5EF4-FFF2-40B4-BE49-F238E27FC236}">
                  <a16:creationId xmlns:a16="http://schemas.microsoft.com/office/drawing/2014/main" id="{00000000-0008-0000-0100-0000D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4049" name="Button 4593" hidden="1">
              <a:extLst>
                <a:ext uri="{63B3BB69-23CF-44E3-9099-C40C66FF867C}">
                  <a14:compatExt spid="_x0000_s24049"/>
                </a:ext>
                <a:ext uri="{FF2B5EF4-FFF2-40B4-BE49-F238E27FC236}">
                  <a16:creationId xmlns:a16="http://schemas.microsoft.com/office/drawing/2014/main" id="{00000000-0008-0000-0100-0000F1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4050" name="Button 4594" hidden="1">
              <a:extLst>
                <a:ext uri="{63B3BB69-23CF-44E3-9099-C40C66FF867C}">
                  <a14:compatExt spid="_x0000_s24050"/>
                </a:ext>
                <a:ext uri="{FF2B5EF4-FFF2-40B4-BE49-F238E27FC236}">
                  <a16:creationId xmlns:a16="http://schemas.microsoft.com/office/drawing/2014/main" id="{00000000-0008-0000-0100-0000F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4051" name="Button 4595" hidden="1">
              <a:extLst>
                <a:ext uri="{63B3BB69-23CF-44E3-9099-C40C66FF867C}">
                  <a14:compatExt spid="_x0000_s24051"/>
                </a:ext>
                <a:ext uri="{FF2B5EF4-FFF2-40B4-BE49-F238E27FC236}">
                  <a16:creationId xmlns:a16="http://schemas.microsoft.com/office/drawing/2014/main" id="{00000000-0008-0000-0100-0000F3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4070" name="Button 4614" hidden="1">
              <a:extLst>
                <a:ext uri="{63B3BB69-23CF-44E3-9099-C40C66FF867C}">
                  <a14:compatExt spid="_x0000_s24070"/>
                </a:ext>
                <a:ext uri="{FF2B5EF4-FFF2-40B4-BE49-F238E27FC236}">
                  <a16:creationId xmlns:a16="http://schemas.microsoft.com/office/drawing/2014/main" id="{00000000-0008-0000-0100-000006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4071" name="Button 4615" hidden="1">
              <a:extLst>
                <a:ext uri="{63B3BB69-23CF-44E3-9099-C40C66FF867C}">
                  <a14:compatExt spid="_x0000_s24071"/>
                </a:ext>
                <a:ext uri="{FF2B5EF4-FFF2-40B4-BE49-F238E27FC236}">
                  <a16:creationId xmlns:a16="http://schemas.microsoft.com/office/drawing/2014/main" id="{00000000-0008-0000-0100-00000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4072" name="Button 4616" hidden="1">
              <a:extLst>
                <a:ext uri="{63B3BB69-23CF-44E3-9099-C40C66FF867C}">
                  <a14:compatExt spid="_x0000_s24072"/>
                </a:ext>
                <a:ext uri="{FF2B5EF4-FFF2-40B4-BE49-F238E27FC236}">
                  <a16:creationId xmlns:a16="http://schemas.microsoft.com/office/drawing/2014/main" id="{00000000-0008-0000-0100-000008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4096" name="Button 4640" hidden="1">
              <a:extLst>
                <a:ext uri="{63B3BB69-23CF-44E3-9099-C40C66FF867C}">
                  <a14:compatExt spid="_x0000_s24096"/>
                </a:ext>
                <a:ext uri="{FF2B5EF4-FFF2-40B4-BE49-F238E27FC236}">
                  <a16:creationId xmlns:a16="http://schemas.microsoft.com/office/drawing/2014/main" id="{00000000-0008-0000-0100-00002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4097" name="Button 4641" hidden="1">
              <a:extLst>
                <a:ext uri="{63B3BB69-23CF-44E3-9099-C40C66FF867C}">
                  <a14:compatExt spid="_x0000_s24097"/>
                </a:ext>
                <a:ext uri="{FF2B5EF4-FFF2-40B4-BE49-F238E27FC236}">
                  <a16:creationId xmlns:a16="http://schemas.microsoft.com/office/drawing/2014/main" id="{00000000-0008-0000-0100-00002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4100" name="Button 4644" hidden="1">
              <a:extLst>
                <a:ext uri="{63B3BB69-23CF-44E3-9099-C40C66FF867C}">
                  <a14:compatExt spid="_x0000_s24100"/>
                </a:ext>
                <a:ext uri="{FF2B5EF4-FFF2-40B4-BE49-F238E27FC236}">
                  <a16:creationId xmlns:a16="http://schemas.microsoft.com/office/drawing/2014/main" id="{00000000-0008-0000-0100-00002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4103" name="Button 4647" hidden="1">
              <a:extLst>
                <a:ext uri="{63B3BB69-23CF-44E3-9099-C40C66FF867C}">
                  <a14:compatExt spid="_x0000_s24103"/>
                </a:ext>
                <a:ext uri="{FF2B5EF4-FFF2-40B4-BE49-F238E27FC236}">
                  <a16:creationId xmlns:a16="http://schemas.microsoft.com/office/drawing/2014/main" id="{00000000-0008-0000-0100-00002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4105" name="Button 4649" hidden="1">
              <a:extLst>
                <a:ext uri="{63B3BB69-23CF-44E3-9099-C40C66FF867C}">
                  <a14:compatExt spid="_x0000_s24105"/>
                </a:ext>
                <a:ext uri="{FF2B5EF4-FFF2-40B4-BE49-F238E27FC236}">
                  <a16:creationId xmlns:a16="http://schemas.microsoft.com/office/drawing/2014/main" id="{00000000-0008-0000-0100-00002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4124" name="Button 4668" hidden="1">
              <a:extLst>
                <a:ext uri="{63B3BB69-23CF-44E3-9099-C40C66FF867C}">
                  <a14:compatExt spid="_x0000_s24124"/>
                </a:ext>
                <a:ext uri="{FF2B5EF4-FFF2-40B4-BE49-F238E27FC236}">
                  <a16:creationId xmlns:a16="http://schemas.microsoft.com/office/drawing/2014/main" id="{00000000-0008-0000-0100-00003C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4125" name="Button 4669" hidden="1">
              <a:extLst>
                <a:ext uri="{63B3BB69-23CF-44E3-9099-C40C66FF867C}">
                  <a14:compatExt spid="_x0000_s24125"/>
                </a:ext>
                <a:ext uri="{FF2B5EF4-FFF2-40B4-BE49-F238E27FC236}">
                  <a16:creationId xmlns:a16="http://schemas.microsoft.com/office/drawing/2014/main" id="{00000000-0008-0000-0100-00003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4126" name="Button 4670" hidden="1">
              <a:extLst>
                <a:ext uri="{63B3BB69-23CF-44E3-9099-C40C66FF867C}">
                  <a14:compatExt spid="_x0000_s24126"/>
                </a:ext>
                <a:ext uri="{FF2B5EF4-FFF2-40B4-BE49-F238E27FC236}">
                  <a16:creationId xmlns:a16="http://schemas.microsoft.com/office/drawing/2014/main" id="{00000000-0008-0000-0100-00003E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4145" name="Button 4689" hidden="1">
              <a:extLst>
                <a:ext uri="{63B3BB69-23CF-44E3-9099-C40C66FF867C}">
                  <a14:compatExt spid="_x0000_s24145"/>
                </a:ext>
                <a:ext uri="{FF2B5EF4-FFF2-40B4-BE49-F238E27FC236}">
                  <a16:creationId xmlns:a16="http://schemas.microsoft.com/office/drawing/2014/main" id="{00000000-0008-0000-0100-000051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4146" name="Button 4690" hidden="1">
              <a:extLst>
                <a:ext uri="{63B3BB69-23CF-44E3-9099-C40C66FF867C}">
                  <a14:compatExt spid="_x0000_s24146"/>
                </a:ext>
                <a:ext uri="{FF2B5EF4-FFF2-40B4-BE49-F238E27FC236}">
                  <a16:creationId xmlns:a16="http://schemas.microsoft.com/office/drawing/2014/main" id="{00000000-0008-0000-0100-00005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4147" name="Button 4691" hidden="1">
              <a:extLst>
                <a:ext uri="{63B3BB69-23CF-44E3-9099-C40C66FF867C}">
                  <a14:compatExt spid="_x0000_s24147"/>
                </a:ext>
                <a:ext uri="{FF2B5EF4-FFF2-40B4-BE49-F238E27FC236}">
                  <a16:creationId xmlns:a16="http://schemas.microsoft.com/office/drawing/2014/main" id="{00000000-0008-0000-0100-000053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4166" name="Button 4710" hidden="1">
              <a:extLst>
                <a:ext uri="{63B3BB69-23CF-44E3-9099-C40C66FF867C}">
                  <a14:compatExt spid="_x0000_s24166"/>
                </a:ext>
                <a:ext uri="{FF2B5EF4-FFF2-40B4-BE49-F238E27FC236}">
                  <a16:creationId xmlns:a16="http://schemas.microsoft.com/office/drawing/2014/main" id="{00000000-0008-0000-0100-000066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4167" name="Button 4711" hidden="1">
              <a:extLst>
                <a:ext uri="{63B3BB69-23CF-44E3-9099-C40C66FF867C}">
                  <a14:compatExt spid="_x0000_s24167"/>
                </a:ext>
                <a:ext uri="{FF2B5EF4-FFF2-40B4-BE49-F238E27FC236}">
                  <a16:creationId xmlns:a16="http://schemas.microsoft.com/office/drawing/2014/main" id="{00000000-0008-0000-0100-00006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4168" name="Button 4712" hidden="1">
              <a:extLst>
                <a:ext uri="{63B3BB69-23CF-44E3-9099-C40C66FF867C}">
                  <a14:compatExt spid="_x0000_s24168"/>
                </a:ext>
                <a:ext uri="{FF2B5EF4-FFF2-40B4-BE49-F238E27FC236}">
                  <a16:creationId xmlns:a16="http://schemas.microsoft.com/office/drawing/2014/main" id="{00000000-0008-0000-0100-000068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4187" name="Button 4731" hidden="1">
              <a:extLst>
                <a:ext uri="{63B3BB69-23CF-44E3-9099-C40C66FF867C}">
                  <a14:compatExt spid="_x0000_s24187"/>
                </a:ext>
                <a:ext uri="{FF2B5EF4-FFF2-40B4-BE49-F238E27FC236}">
                  <a16:creationId xmlns:a16="http://schemas.microsoft.com/office/drawing/2014/main" id="{00000000-0008-0000-0100-00007B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4188" name="Button 4732" hidden="1">
              <a:extLst>
                <a:ext uri="{63B3BB69-23CF-44E3-9099-C40C66FF867C}">
                  <a14:compatExt spid="_x0000_s24188"/>
                </a:ext>
                <a:ext uri="{FF2B5EF4-FFF2-40B4-BE49-F238E27FC236}">
                  <a16:creationId xmlns:a16="http://schemas.microsoft.com/office/drawing/2014/main" id="{00000000-0008-0000-0100-00007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4189" name="Button 4733" hidden="1">
              <a:extLst>
                <a:ext uri="{63B3BB69-23CF-44E3-9099-C40C66FF867C}">
                  <a14:compatExt spid="_x0000_s24189"/>
                </a:ext>
                <a:ext uri="{FF2B5EF4-FFF2-40B4-BE49-F238E27FC236}">
                  <a16:creationId xmlns:a16="http://schemas.microsoft.com/office/drawing/2014/main" id="{00000000-0008-0000-0100-00007D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4207" name="Button 4751" hidden="1">
              <a:extLst>
                <a:ext uri="{63B3BB69-23CF-44E3-9099-C40C66FF867C}">
                  <a14:compatExt spid="_x0000_s24207"/>
                </a:ext>
                <a:ext uri="{FF2B5EF4-FFF2-40B4-BE49-F238E27FC236}">
                  <a16:creationId xmlns:a16="http://schemas.microsoft.com/office/drawing/2014/main" id="{00000000-0008-0000-0100-00008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4209" name="Button 4753" hidden="1">
              <a:extLst>
                <a:ext uri="{63B3BB69-23CF-44E3-9099-C40C66FF867C}">
                  <a14:compatExt spid="_x0000_s24209"/>
                </a:ext>
                <a:ext uri="{FF2B5EF4-FFF2-40B4-BE49-F238E27FC236}">
                  <a16:creationId xmlns:a16="http://schemas.microsoft.com/office/drawing/2014/main" id="{00000000-0008-0000-0100-00009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4210" name="Button 4754" hidden="1">
              <a:extLst>
                <a:ext uri="{63B3BB69-23CF-44E3-9099-C40C66FF867C}">
                  <a14:compatExt spid="_x0000_s24210"/>
                </a:ext>
                <a:ext uri="{FF2B5EF4-FFF2-40B4-BE49-F238E27FC236}">
                  <a16:creationId xmlns:a16="http://schemas.microsoft.com/office/drawing/2014/main" id="{00000000-0008-0000-0100-00009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4212" name="Button 4756" hidden="1">
              <a:extLst>
                <a:ext uri="{63B3BB69-23CF-44E3-9099-C40C66FF867C}">
                  <a14:compatExt spid="_x0000_s24212"/>
                </a:ext>
                <a:ext uri="{FF2B5EF4-FFF2-40B4-BE49-F238E27FC236}">
                  <a16:creationId xmlns:a16="http://schemas.microsoft.com/office/drawing/2014/main" id="{00000000-0008-0000-0100-00009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4254" name="Button 4798" hidden="1">
              <a:extLst>
                <a:ext uri="{63B3BB69-23CF-44E3-9099-C40C66FF867C}">
                  <a14:compatExt spid="_x0000_s24254"/>
                </a:ext>
                <a:ext uri="{FF2B5EF4-FFF2-40B4-BE49-F238E27FC236}">
                  <a16:creationId xmlns:a16="http://schemas.microsoft.com/office/drawing/2014/main" id="{00000000-0008-0000-0100-0000BE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4255" name="Button 4799" hidden="1">
              <a:extLst>
                <a:ext uri="{63B3BB69-23CF-44E3-9099-C40C66FF867C}">
                  <a14:compatExt spid="_x0000_s24255"/>
                </a:ext>
                <a:ext uri="{FF2B5EF4-FFF2-40B4-BE49-F238E27FC236}">
                  <a16:creationId xmlns:a16="http://schemas.microsoft.com/office/drawing/2014/main" id="{00000000-0008-0000-0100-0000B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4256" name="Button 4800" hidden="1">
              <a:extLst>
                <a:ext uri="{63B3BB69-23CF-44E3-9099-C40C66FF867C}">
                  <a14:compatExt spid="_x0000_s24256"/>
                </a:ext>
                <a:ext uri="{FF2B5EF4-FFF2-40B4-BE49-F238E27FC236}">
                  <a16:creationId xmlns:a16="http://schemas.microsoft.com/office/drawing/2014/main" id="{00000000-0008-0000-0100-0000C0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24257" name="Button 4801" hidden="1">
              <a:extLst>
                <a:ext uri="{63B3BB69-23CF-44E3-9099-C40C66FF867C}">
                  <a14:compatExt spid="_x0000_s24257"/>
                </a:ext>
                <a:ext uri="{FF2B5EF4-FFF2-40B4-BE49-F238E27FC236}">
                  <a16:creationId xmlns:a16="http://schemas.microsoft.com/office/drawing/2014/main" id="{00000000-0008-0000-0100-0000C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24260" name="Button 4804" hidden="1">
              <a:extLst>
                <a:ext uri="{63B3BB69-23CF-44E3-9099-C40C66FF867C}">
                  <a14:compatExt spid="_x0000_s24260"/>
                </a:ext>
                <a:ext uri="{FF2B5EF4-FFF2-40B4-BE49-F238E27FC236}">
                  <a16:creationId xmlns:a16="http://schemas.microsoft.com/office/drawing/2014/main" id="{00000000-0008-0000-0100-0000C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24270" name="Button 4814" hidden="1">
              <a:extLst>
                <a:ext uri="{63B3BB69-23CF-44E3-9099-C40C66FF867C}">
                  <a14:compatExt spid="_x0000_s24270"/>
                </a:ext>
                <a:ext uri="{FF2B5EF4-FFF2-40B4-BE49-F238E27FC236}">
                  <a16:creationId xmlns:a16="http://schemas.microsoft.com/office/drawing/2014/main" id="{00000000-0008-0000-0100-0000C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24272" name="Button 4816" hidden="1">
              <a:extLst>
                <a:ext uri="{63B3BB69-23CF-44E3-9099-C40C66FF867C}">
                  <a14:compatExt spid="_x0000_s24272"/>
                </a:ext>
                <a:ext uri="{FF2B5EF4-FFF2-40B4-BE49-F238E27FC236}">
                  <a16:creationId xmlns:a16="http://schemas.microsoft.com/office/drawing/2014/main" id="{00000000-0008-0000-0100-0000D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24274" name="Button 4818" hidden="1">
              <a:extLst>
                <a:ext uri="{63B3BB69-23CF-44E3-9099-C40C66FF867C}">
                  <a14:compatExt spid="_x0000_s24274"/>
                </a:ext>
                <a:ext uri="{FF2B5EF4-FFF2-40B4-BE49-F238E27FC236}">
                  <a16:creationId xmlns:a16="http://schemas.microsoft.com/office/drawing/2014/main" id="{00000000-0008-0000-0100-0000D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24275" name="Button 4819" hidden="1">
              <a:extLst>
                <a:ext uri="{63B3BB69-23CF-44E3-9099-C40C66FF867C}">
                  <a14:compatExt spid="_x0000_s24275"/>
                </a:ext>
                <a:ext uri="{FF2B5EF4-FFF2-40B4-BE49-F238E27FC236}">
                  <a16:creationId xmlns:a16="http://schemas.microsoft.com/office/drawing/2014/main" id="{00000000-0008-0000-0100-0000D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24320" name="Button 4864" hidden="1">
              <a:extLst>
                <a:ext uri="{63B3BB69-23CF-44E3-9099-C40C66FF867C}">
                  <a14:compatExt spid="_x0000_s24320"/>
                </a:ext>
                <a:ext uri="{FF2B5EF4-FFF2-40B4-BE49-F238E27FC236}">
                  <a16:creationId xmlns:a16="http://schemas.microsoft.com/office/drawing/2014/main" id="{00000000-0008-0000-0100-00000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24322" name="Button 4866" hidden="1">
              <a:extLst>
                <a:ext uri="{63B3BB69-23CF-44E3-9099-C40C66FF867C}">
                  <a14:compatExt spid="_x0000_s24322"/>
                </a:ext>
                <a:ext uri="{FF2B5EF4-FFF2-40B4-BE49-F238E27FC236}">
                  <a16:creationId xmlns:a16="http://schemas.microsoft.com/office/drawing/2014/main" id="{00000000-0008-0000-0100-00000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24323" name="Button 4867" hidden="1">
              <a:extLst>
                <a:ext uri="{63B3BB69-23CF-44E3-9099-C40C66FF867C}">
                  <a14:compatExt spid="_x0000_s24323"/>
                </a:ext>
                <a:ext uri="{FF2B5EF4-FFF2-40B4-BE49-F238E27FC236}">
                  <a16:creationId xmlns:a16="http://schemas.microsoft.com/office/drawing/2014/main" id="{00000000-0008-0000-0100-00000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24324" name="Button 4868" hidden="1">
              <a:extLst>
                <a:ext uri="{63B3BB69-23CF-44E3-9099-C40C66FF867C}">
                  <a14:compatExt spid="_x0000_s24324"/>
                </a:ext>
                <a:ext uri="{FF2B5EF4-FFF2-40B4-BE49-F238E27FC236}">
                  <a16:creationId xmlns:a16="http://schemas.microsoft.com/office/drawing/2014/main" id="{00000000-0008-0000-0100-00000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4327" name="Button 4871" hidden="1">
              <a:extLst>
                <a:ext uri="{63B3BB69-23CF-44E3-9099-C40C66FF867C}">
                  <a14:compatExt spid="_x0000_s24327"/>
                </a:ext>
                <a:ext uri="{FF2B5EF4-FFF2-40B4-BE49-F238E27FC236}">
                  <a16:creationId xmlns:a16="http://schemas.microsoft.com/office/drawing/2014/main" id="{00000000-0008-0000-0100-00000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24329" name="Button 4873" hidden="1">
              <a:extLst>
                <a:ext uri="{63B3BB69-23CF-44E3-9099-C40C66FF867C}">
                  <a14:compatExt spid="_x0000_s24329"/>
                </a:ext>
                <a:ext uri="{FF2B5EF4-FFF2-40B4-BE49-F238E27FC236}">
                  <a16:creationId xmlns:a16="http://schemas.microsoft.com/office/drawing/2014/main" id="{00000000-0008-0000-0100-00000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24331" name="Button 4875" hidden="1">
              <a:extLst>
                <a:ext uri="{63B3BB69-23CF-44E3-9099-C40C66FF867C}">
                  <a14:compatExt spid="_x0000_s24331"/>
                </a:ext>
                <a:ext uri="{FF2B5EF4-FFF2-40B4-BE49-F238E27FC236}">
                  <a16:creationId xmlns:a16="http://schemas.microsoft.com/office/drawing/2014/main" id="{00000000-0008-0000-0100-00000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24333" name="Button 4877" hidden="1">
              <a:extLst>
                <a:ext uri="{63B3BB69-23CF-44E3-9099-C40C66FF867C}">
                  <a14:compatExt spid="_x0000_s24333"/>
                </a:ext>
                <a:ext uri="{FF2B5EF4-FFF2-40B4-BE49-F238E27FC236}">
                  <a16:creationId xmlns:a16="http://schemas.microsoft.com/office/drawing/2014/main" id="{00000000-0008-0000-0100-00000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24334" name="Button 4878" hidden="1">
              <a:extLst>
                <a:ext uri="{63B3BB69-23CF-44E3-9099-C40C66FF867C}">
                  <a14:compatExt spid="_x0000_s24334"/>
                </a:ext>
                <a:ext uri="{FF2B5EF4-FFF2-40B4-BE49-F238E27FC236}">
                  <a16:creationId xmlns:a16="http://schemas.microsoft.com/office/drawing/2014/main" id="{00000000-0008-0000-0100-00000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4354" name="Button 4898" hidden="1">
              <a:extLst>
                <a:ext uri="{63B3BB69-23CF-44E3-9099-C40C66FF867C}">
                  <a14:compatExt spid="_x0000_s24354"/>
                </a:ext>
                <a:ext uri="{FF2B5EF4-FFF2-40B4-BE49-F238E27FC236}">
                  <a16:creationId xmlns:a16="http://schemas.microsoft.com/office/drawing/2014/main" id="{00000000-0008-0000-0100-00002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4355" name="Button 4899" hidden="1">
              <a:extLst>
                <a:ext uri="{63B3BB69-23CF-44E3-9099-C40C66FF867C}">
                  <a14:compatExt spid="_x0000_s24355"/>
                </a:ext>
                <a:ext uri="{FF2B5EF4-FFF2-40B4-BE49-F238E27FC236}">
                  <a16:creationId xmlns:a16="http://schemas.microsoft.com/office/drawing/2014/main" id="{00000000-0008-0000-0100-00002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4356" name="Button 4900" hidden="1">
              <a:extLst>
                <a:ext uri="{63B3BB69-23CF-44E3-9099-C40C66FF867C}">
                  <a14:compatExt spid="_x0000_s24356"/>
                </a:ext>
                <a:ext uri="{FF2B5EF4-FFF2-40B4-BE49-F238E27FC236}">
                  <a16:creationId xmlns:a16="http://schemas.microsoft.com/office/drawing/2014/main" id="{00000000-0008-0000-0100-00002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4375" name="Button 4919" hidden="1">
              <a:extLst>
                <a:ext uri="{63B3BB69-23CF-44E3-9099-C40C66FF867C}">
                  <a14:compatExt spid="_x0000_s24375"/>
                </a:ext>
                <a:ext uri="{FF2B5EF4-FFF2-40B4-BE49-F238E27FC236}">
                  <a16:creationId xmlns:a16="http://schemas.microsoft.com/office/drawing/2014/main" id="{00000000-0008-0000-0100-00003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4376" name="Button 4920" hidden="1">
              <a:extLst>
                <a:ext uri="{63B3BB69-23CF-44E3-9099-C40C66FF867C}">
                  <a14:compatExt spid="_x0000_s24376"/>
                </a:ext>
                <a:ext uri="{FF2B5EF4-FFF2-40B4-BE49-F238E27FC236}">
                  <a16:creationId xmlns:a16="http://schemas.microsoft.com/office/drawing/2014/main" id="{00000000-0008-0000-0100-00003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4377" name="Button 4921" hidden="1">
              <a:extLst>
                <a:ext uri="{63B3BB69-23CF-44E3-9099-C40C66FF867C}">
                  <a14:compatExt spid="_x0000_s24377"/>
                </a:ext>
                <a:ext uri="{FF2B5EF4-FFF2-40B4-BE49-F238E27FC236}">
                  <a16:creationId xmlns:a16="http://schemas.microsoft.com/office/drawing/2014/main" id="{00000000-0008-0000-0100-00003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4396" name="Button 4940" hidden="1">
              <a:extLst>
                <a:ext uri="{63B3BB69-23CF-44E3-9099-C40C66FF867C}">
                  <a14:compatExt spid="_x0000_s24396"/>
                </a:ext>
                <a:ext uri="{FF2B5EF4-FFF2-40B4-BE49-F238E27FC236}">
                  <a16:creationId xmlns:a16="http://schemas.microsoft.com/office/drawing/2014/main" id="{00000000-0008-0000-0100-00004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4397" name="Button 4941" hidden="1">
              <a:extLst>
                <a:ext uri="{63B3BB69-23CF-44E3-9099-C40C66FF867C}">
                  <a14:compatExt spid="_x0000_s24397"/>
                </a:ext>
                <a:ext uri="{FF2B5EF4-FFF2-40B4-BE49-F238E27FC236}">
                  <a16:creationId xmlns:a16="http://schemas.microsoft.com/office/drawing/2014/main" id="{00000000-0008-0000-0100-00004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4398" name="Button 4942" hidden="1">
              <a:extLst>
                <a:ext uri="{63B3BB69-23CF-44E3-9099-C40C66FF867C}">
                  <a14:compatExt spid="_x0000_s24398"/>
                </a:ext>
                <a:ext uri="{FF2B5EF4-FFF2-40B4-BE49-F238E27FC236}">
                  <a16:creationId xmlns:a16="http://schemas.microsoft.com/office/drawing/2014/main" id="{00000000-0008-0000-0100-00004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4417" name="Button 4961" hidden="1">
              <a:extLst>
                <a:ext uri="{63B3BB69-23CF-44E3-9099-C40C66FF867C}">
                  <a14:compatExt spid="_x0000_s24417"/>
                </a:ext>
                <a:ext uri="{FF2B5EF4-FFF2-40B4-BE49-F238E27FC236}">
                  <a16:creationId xmlns:a16="http://schemas.microsoft.com/office/drawing/2014/main" id="{00000000-0008-0000-0100-000061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4418" name="Button 4962" hidden="1">
              <a:extLst>
                <a:ext uri="{63B3BB69-23CF-44E3-9099-C40C66FF867C}">
                  <a14:compatExt spid="_x0000_s24418"/>
                </a:ext>
                <a:ext uri="{FF2B5EF4-FFF2-40B4-BE49-F238E27FC236}">
                  <a16:creationId xmlns:a16="http://schemas.microsoft.com/office/drawing/2014/main" id="{00000000-0008-0000-0100-00006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4419" name="Button 4963" hidden="1">
              <a:extLst>
                <a:ext uri="{63B3BB69-23CF-44E3-9099-C40C66FF867C}">
                  <a14:compatExt spid="_x0000_s24419"/>
                </a:ext>
                <a:ext uri="{FF2B5EF4-FFF2-40B4-BE49-F238E27FC236}">
                  <a16:creationId xmlns:a16="http://schemas.microsoft.com/office/drawing/2014/main" id="{00000000-0008-0000-0100-000063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24424" name="Button 4968" hidden="1">
              <a:extLst>
                <a:ext uri="{63B3BB69-23CF-44E3-9099-C40C66FF867C}">
                  <a14:compatExt spid="_x0000_s24424"/>
                </a:ext>
                <a:ext uri="{FF2B5EF4-FFF2-40B4-BE49-F238E27FC236}">
                  <a16:creationId xmlns:a16="http://schemas.microsoft.com/office/drawing/2014/main" id="{00000000-0008-0000-0100-00006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24426" name="Button 4970" hidden="1">
              <a:extLst>
                <a:ext uri="{63B3BB69-23CF-44E3-9099-C40C66FF867C}">
                  <a14:compatExt spid="_x0000_s24426"/>
                </a:ext>
                <a:ext uri="{FF2B5EF4-FFF2-40B4-BE49-F238E27FC236}">
                  <a16:creationId xmlns:a16="http://schemas.microsoft.com/office/drawing/2014/main" id="{00000000-0008-0000-0100-00006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24428" name="Button 4972" hidden="1">
              <a:extLst>
                <a:ext uri="{63B3BB69-23CF-44E3-9099-C40C66FF867C}">
                  <a14:compatExt spid="_x0000_s24428"/>
                </a:ext>
                <a:ext uri="{FF2B5EF4-FFF2-40B4-BE49-F238E27FC236}">
                  <a16:creationId xmlns:a16="http://schemas.microsoft.com/office/drawing/2014/main" id="{00000000-0008-0000-0100-00006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24429" name="Button 4973" hidden="1">
              <a:extLst>
                <a:ext uri="{63B3BB69-23CF-44E3-9099-C40C66FF867C}">
                  <a14:compatExt spid="_x0000_s24429"/>
                </a:ext>
                <a:ext uri="{FF2B5EF4-FFF2-40B4-BE49-F238E27FC236}">
                  <a16:creationId xmlns:a16="http://schemas.microsoft.com/office/drawing/2014/main" id="{00000000-0008-0000-0100-00006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4448" name="Button 4992" hidden="1">
              <a:extLst>
                <a:ext uri="{63B3BB69-23CF-44E3-9099-C40C66FF867C}">
                  <a14:compatExt spid="_x0000_s24448"/>
                </a:ext>
                <a:ext uri="{FF2B5EF4-FFF2-40B4-BE49-F238E27FC236}">
                  <a16:creationId xmlns:a16="http://schemas.microsoft.com/office/drawing/2014/main" id="{00000000-0008-0000-0100-000080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4449" name="Button 4993" hidden="1">
              <a:extLst>
                <a:ext uri="{63B3BB69-23CF-44E3-9099-C40C66FF867C}">
                  <a14:compatExt spid="_x0000_s24449"/>
                </a:ext>
                <a:ext uri="{FF2B5EF4-FFF2-40B4-BE49-F238E27FC236}">
                  <a16:creationId xmlns:a16="http://schemas.microsoft.com/office/drawing/2014/main" id="{00000000-0008-0000-0100-00008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4450" name="Button 4994" hidden="1">
              <a:extLst>
                <a:ext uri="{63B3BB69-23CF-44E3-9099-C40C66FF867C}">
                  <a14:compatExt spid="_x0000_s24450"/>
                </a:ext>
                <a:ext uri="{FF2B5EF4-FFF2-40B4-BE49-F238E27FC236}">
                  <a16:creationId xmlns:a16="http://schemas.microsoft.com/office/drawing/2014/main" id="{00000000-0008-0000-0100-000082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4469" name="Button 5013" hidden="1">
              <a:extLst>
                <a:ext uri="{63B3BB69-23CF-44E3-9099-C40C66FF867C}">
                  <a14:compatExt spid="_x0000_s24469"/>
                </a:ext>
                <a:ext uri="{FF2B5EF4-FFF2-40B4-BE49-F238E27FC236}">
                  <a16:creationId xmlns:a16="http://schemas.microsoft.com/office/drawing/2014/main" id="{00000000-0008-0000-0100-000095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4470" name="Button 5014" hidden="1">
              <a:extLst>
                <a:ext uri="{63B3BB69-23CF-44E3-9099-C40C66FF867C}">
                  <a14:compatExt spid="_x0000_s24470"/>
                </a:ext>
                <a:ext uri="{FF2B5EF4-FFF2-40B4-BE49-F238E27FC236}">
                  <a16:creationId xmlns:a16="http://schemas.microsoft.com/office/drawing/2014/main" id="{00000000-0008-0000-0100-00009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4471" name="Button 5015" hidden="1">
              <a:extLst>
                <a:ext uri="{63B3BB69-23CF-44E3-9099-C40C66FF867C}">
                  <a14:compatExt spid="_x0000_s24471"/>
                </a:ext>
                <a:ext uri="{FF2B5EF4-FFF2-40B4-BE49-F238E27FC236}">
                  <a16:creationId xmlns:a16="http://schemas.microsoft.com/office/drawing/2014/main" id="{00000000-0008-0000-0100-000097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4490" name="Button 5034" hidden="1">
              <a:extLst>
                <a:ext uri="{63B3BB69-23CF-44E3-9099-C40C66FF867C}">
                  <a14:compatExt spid="_x0000_s24490"/>
                </a:ext>
                <a:ext uri="{FF2B5EF4-FFF2-40B4-BE49-F238E27FC236}">
                  <a16:creationId xmlns:a16="http://schemas.microsoft.com/office/drawing/2014/main" id="{00000000-0008-0000-0100-0000AA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4491" name="Button 5035" hidden="1">
              <a:extLst>
                <a:ext uri="{63B3BB69-23CF-44E3-9099-C40C66FF867C}">
                  <a14:compatExt spid="_x0000_s24491"/>
                </a:ext>
                <a:ext uri="{FF2B5EF4-FFF2-40B4-BE49-F238E27FC236}">
                  <a16:creationId xmlns:a16="http://schemas.microsoft.com/office/drawing/2014/main" id="{00000000-0008-0000-0100-0000A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4492" name="Button 5036" hidden="1">
              <a:extLst>
                <a:ext uri="{63B3BB69-23CF-44E3-9099-C40C66FF867C}">
                  <a14:compatExt spid="_x0000_s24492"/>
                </a:ext>
                <a:ext uri="{FF2B5EF4-FFF2-40B4-BE49-F238E27FC236}">
                  <a16:creationId xmlns:a16="http://schemas.microsoft.com/office/drawing/2014/main" id="{00000000-0008-0000-0100-0000AC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4511" name="Button 5055" hidden="1">
              <a:extLst>
                <a:ext uri="{63B3BB69-23CF-44E3-9099-C40C66FF867C}">
                  <a14:compatExt spid="_x0000_s24511"/>
                </a:ext>
                <a:ext uri="{FF2B5EF4-FFF2-40B4-BE49-F238E27FC236}">
                  <a16:creationId xmlns:a16="http://schemas.microsoft.com/office/drawing/2014/main" id="{00000000-0008-0000-0100-0000B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4512" name="Button 5056" hidden="1">
              <a:extLst>
                <a:ext uri="{63B3BB69-23CF-44E3-9099-C40C66FF867C}">
                  <a14:compatExt spid="_x0000_s24512"/>
                </a:ext>
                <a:ext uri="{FF2B5EF4-FFF2-40B4-BE49-F238E27FC236}">
                  <a16:creationId xmlns:a16="http://schemas.microsoft.com/office/drawing/2014/main" id="{00000000-0008-0000-0100-0000C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4513" name="Button 5057" hidden="1">
              <a:extLst>
                <a:ext uri="{63B3BB69-23CF-44E3-9099-C40C66FF867C}">
                  <a14:compatExt spid="_x0000_s24513"/>
                </a:ext>
                <a:ext uri="{FF2B5EF4-FFF2-40B4-BE49-F238E27FC236}">
                  <a16:creationId xmlns:a16="http://schemas.microsoft.com/office/drawing/2014/main" id="{00000000-0008-0000-0100-0000C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D651EF5-1C95-4FA9-902D-81001BE811B8}" name="Table312" displayName="Table312" ref="A140:F143" totalsRowShown="0">
  <autoFilter ref="A140:F143" xr:uid="{5D651EF5-1C95-4FA9-902D-81001BE811B8}"/>
  <tableColumns count="6">
    <tableColumn id="1" xr3:uid="{EA922767-79E9-462F-9877-45CC56EF101B}" name="CÓDIGO CATÁLOGO" dataDxfId="43" dataCellStyle="ArticleBody"/>
    <tableColumn id="2" xr3:uid="{2C55C163-C088-4D80-9D88-1545CD033988}" name="ARTÍCULO">
      <calculatedColumnFormula>IFERROR(INDEX(UNSPSCDes,MATCH(INDIRECT(ADDRESS(ROW(),COLUMN()-1,4)),UNSPSCCode,0)),"")</calculatedColumnFormula>
    </tableColumn>
    <tableColumn id="3" xr3:uid="{DF630208-1924-4218-8AA4-0A85E821ED95}" name="UNIDAD DE MEDIDA"/>
    <tableColumn id="4" xr3:uid="{D73F6A59-FF87-4677-BC80-678E9BB0FFF2}" name="CANTIDAD TOTAL ESTIMADA"/>
    <tableColumn id="5" xr3:uid="{43536361-8882-417A-9E86-C0A3B674B431}" name="PRECIO UNITARIO ESTIMADO"/>
    <tableColumn id="6" xr3:uid="{FEAF4E82-2B0C-4958-95EC-BB592D9496CB}"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17F03DDA-45FA-4933-B33E-1B486C212CD2}" name="Table3110" displayName="Table3110" ref="A1217:F1218" totalsRowShown="0">
  <autoFilter ref="A1217:F1218" xr:uid="{17F03DDA-45FA-4933-B33E-1B486C212CD2}"/>
  <tableColumns count="6">
    <tableColumn id="1" xr3:uid="{28E4512A-4DD1-458A-AFE6-2300EA7F72DC}" name="CÓDIGO CATÁLOGO" dataDxfId="15"/>
    <tableColumn id="2" xr3:uid="{10977FFD-6F57-463F-BB2C-EA6E178A96FA}" name="ARTÍCULO">
      <calculatedColumnFormula>IFERROR(INDEX(UNSPSCDes,MATCH(INDIRECT(ADDRESS(ROW(),COLUMN()-1,4)),UNSPSCCode,0)),"")</calculatedColumnFormula>
    </tableColumn>
    <tableColumn id="3" xr3:uid="{7056FCA8-E7B9-4B28-99A7-855A46559121}" name="UNIDAD DE MEDIDA"/>
    <tableColumn id="4" xr3:uid="{3B40E7FC-AB04-42FC-8E5C-9282710A7CF0}" name="CANTIDAD TOTAL ESTIMADA"/>
    <tableColumn id="5" xr3:uid="{54BC5DC2-46A1-407B-8F88-16EC74F3C1C2}" name="PRECIO UNITARIO ESTIMADO"/>
    <tableColumn id="6" xr3:uid="{D755A613-F5F0-4CDE-B91C-852360C29E1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402CEE5-93A7-4D97-AB8E-C1E5EACD1A78}" name="Table3111" displayName="Table3111" ref="A1228:F1229" totalsRowShown="0">
  <autoFilter ref="A1228:F1229" xr:uid="{E402CEE5-93A7-4D97-AB8E-C1E5EACD1A78}"/>
  <tableColumns count="6">
    <tableColumn id="1" xr3:uid="{A1D13E6D-1B98-497D-98CE-7A938754407C}" name="CÓDIGO CATÁLOGO" dataDxfId="14"/>
    <tableColumn id="2" xr3:uid="{4F461140-EB74-494F-93B4-62786FF28482}" name="ARTÍCULO">
      <calculatedColumnFormula>IFERROR(INDEX(UNSPSCDes,MATCH(INDIRECT(ADDRESS(ROW(),COLUMN()-1,4)),UNSPSCCode,0)),"")</calculatedColumnFormula>
    </tableColumn>
    <tableColumn id="3" xr3:uid="{C50E2613-9A1C-4DCE-AEB9-9CEFC1C88839}" name="UNIDAD DE MEDIDA"/>
    <tableColumn id="4" xr3:uid="{C5EF0AB7-0580-4A17-9356-BEC3E7DB9A91}" name="CANTIDAD TOTAL ESTIMADA"/>
    <tableColumn id="5" xr3:uid="{36FFCCAF-85FB-4BAA-A882-6CC42B59E559}" name="PRECIO UNITARIO ESTIMADO"/>
    <tableColumn id="6" xr3:uid="{B0D09130-960E-450F-84A6-05CE3E8F9D61}"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7880975E-845E-4F71-9FF7-3E3DFF368B77}" name="Table3112" displayName="Table3112" ref="A1239:F1240" totalsRowShown="0">
  <autoFilter ref="A1239:F1240" xr:uid="{7880975E-845E-4F71-9FF7-3E3DFF368B77}"/>
  <tableColumns count="6">
    <tableColumn id="1" xr3:uid="{B974FA32-395A-4CFD-92EF-62301465494D}" name="CÓDIGO CATÁLOGO" dataDxfId="13"/>
    <tableColumn id="2" xr3:uid="{94CF52FE-8492-48AF-9BFA-9A5A1354359A}" name="ARTÍCULO">
      <calculatedColumnFormula>IFERROR(INDEX(UNSPSCDes,MATCH(INDIRECT(ADDRESS(ROW(),COLUMN()-1,4)),UNSPSCCode,0)),"")</calculatedColumnFormula>
    </tableColumn>
    <tableColumn id="3" xr3:uid="{936BEA98-2A55-4071-9FD5-1F85F39CCF08}" name="UNIDAD DE MEDIDA"/>
    <tableColumn id="4" xr3:uid="{F00DD397-EB38-49D1-8431-79019D1A0C5A}" name="CANTIDAD TOTAL ESTIMADA"/>
    <tableColumn id="5" xr3:uid="{3AACE14E-CC77-4DBD-AF16-BB1C97C596B7}" name="PRECIO UNITARIO ESTIMADO"/>
    <tableColumn id="6" xr3:uid="{9BDAA2E2-A57E-456C-B07E-635AA0314C3F}"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D033A042-373B-4393-9BDB-A70B1B594A72}" name="Table3113" displayName="Table3113" ref="A1250:F1251" totalsRowShown="0">
  <autoFilter ref="A1250:F1251" xr:uid="{D033A042-373B-4393-9BDB-A70B1B594A72}"/>
  <tableColumns count="6">
    <tableColumn id="1" xr3:uid="{31DDFAB6-CDF6-46C2-983C-41FF62A74E54}" name="CÓDIGO CATÁLOGO" dataDxfId="12"/>
    <tableColumn id="2" xr3:uid="{786686E6-38B1-4492-AA39-D7993D279536}" name="ARTÍCULO">
      <calculatedColumnFormula>IFERROR(INDEX(UNSPSCDes,MATCH(INDIRECT(ADDRESS(ROW(),COLUMN()-1,4)),UNSPSCCode,0)),"")</calculatedColumnFormula>
    </tableColumn>
    <tableColumn id="3" xr3:uid="{04A458A0-C33B-447F-8902-4893DC37F54E}" name="UNIDAD DE MEDIDA"/>
    <tableColumn id="4" xr3:uid="{E9C53215-B2D9-48CD-A9D3-C3019DE5FDB2}" name="CANTIDAD TOTAL ESTIMADA"/>
    <tableColumn id="5" xr3:uid="{47BA3880-083C-4081-994B-386A1C0DF4B3}" name="PRECIO UNITARIO ESTIMADO"/>
    <tableColumn id="6" xr3:uid="{A8A5DEA1-1303-491D-BE34-D3526CE17C17}"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2FC82BFE-AE5A-48C9-9939-C3A11AF89C40}" name="Table3115" displayName="Table3115" ref="A1261:F1267" totalsRowShown="0">
  <autoFilter ref="A1261:F1267" xr:uid="{2FC82BFE-AE5A-48C9-9939-C3A11AF89C40}"/>
  <tableColumns count="6">
    <tableColumn id="1" xr3:uid="{A97938FE-C166-4D06-89CF-6E5A682F0F17}" name="CÓDIGO CATÁLOGO"/>
    <tableColumn id="2" xr3:uid="{80EEFBD2-F12A-4180-8BBC-6CC5CEC76F01}" name="ARTÍCULO">
      <calculatedColumnFormula>IFERROR(INDEX(UNSPSCDes,MATCH(INDIRECT(ADDRESS(ROW(),COLUMN()-1,4)),UNSPSCCode,0)),"")</calculatedColumnFormula>
    </tableColumn>
    <tableColumn id="3" xr3:uid="{BFCD8C95-1CA6-4BD2-BB73-4A94B17A6942}" name="UNIDAD DE MEDIDA"/>
    <tableColumn id="4" xr3:uid="{712F0F8F-F935-4E1C-AD3D-E71EF023F11D}" name="CANTIDAD TOTAL ESTIMADA"/>
    <tableColumn id="5" xr3:uid="{27CFB7A5-C67E-4B63-BE06-FE4F50BF166A}" name="PRECIO UNITARIO ESTIMADO"/>
    <tableColumn id="6" xr3:uid="{AA4046BA-DB95-4D69-A004-03803368F194}"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778B140A-4E37-4C4B-B9B0-7D612930638D}" name="Table3116" displayName="Table3116" ref="A1277:F1283" totalsRowShown="0">
  <autoFilter ref="A1277:F1283" xr:uid="{778B140A-4E37-4C4B-B9B0-7D612930638D}"/>
  <tableColumns count="6">
    <tableColumn id="1" xr3:uid="{50B9A17C-33F0-4CD6-A2EB-B59E8EC686DB}" name="CÓDIGO CATÁLOGO"/>
    <tableColumn id="2" xr3:uid="{99EC6617-1CA8-461A-B09B-B99FEE979151}" name="ARTÍCULO">
      <calculatedColumnFormula>IFERROR(INDEX(UNSPSCDes,MATCH(INDIRECT(ADDRESS(ROW(),COLUMN()-1,4)),UNSPSCCode,0)),"")</calculatedColumnFormula>
    </tableColumn>
    <tableColumn id="3" xr3:uid="{3840AA51-87E2-41B6-AC51-320D143472D5}" name="UNIDAD DE MEDIDA"/>
    <tableColumn id="4" xr3:uid="{B5222018-A30E-4B15-870B-1BD4570964AF}" name="CANTIDAD TOTAL ESTIMADA"/>
    <tableColumn id="5" xr3:uid="{1C5E8A5C-7365-4008-90EC-91036E1741C6}" name="PRECIO UNITARIO ESTIMADO"/>
    <tableColumn id="6" xr3:uid="{F264BB79-A9BD-4107-ABF1-E6FC5FC5842E}"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27DE6E1-1C84-44F8-BCB3-78E34D2A8B68}" name="Table3117" displayName="Table3117" ref="A1293:F1294" totalsRowShown="0">
  <autoFilter ref="A1293:F1294" xr:uid="{027DE6E1-1C84-44F8-BCB3-78E34D2A8B68}"/>
  <tableColumns count="6">
    <tableColumn id="1" xr3:uid="{B7B517A0-E8FC-4CCA-B8A5-67F4EEB84FA4}" name="CÓDIGO CATÁLOGO" dataDxfId="11"/>
    <tableColumn id="2" xr3:uid="{9E26C6BD-8D7A-41A8-A853-D3F3CD9B4967}" name="ARTÍCULO">
      <calculatedColumnFormula>IFERROR(INDEX(UNSPSCDes,MATCH(INDIRECT(ADDRESS(ROW(),COLUMN()-1,4)),UNSPSCCode,0)),"")</calculatedColumnFormula>
    </tableColumn>
    <tableColumn id="3" xr3:uid="{C23A7777-1092-49B6-AD07-43E8448DF9FC}" name="UNIDAD DE MEDIDA"/>
    <tableColumn id="4" xr3:uid="{E237A684-2FA9-4002-89F5-613B9A7F9211}" name="CANTIDAD TOTAL ESTIMADA"/>
    <tableColumn id="5" xr3:uid="{A6017A4E-A8C8-4431-9D61-02D9503E31F3}" name="PRECIO UNITARIO ESTIMADO"/>
    <tableColumn id="6" xr3:uid="{C9580124-A96D-4914-8D6F-3F24F625155F}"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AB193E47-0136-4FE0-BF8C-52786B61CF1B}" name="Table3118" displayName="Table3118" ref="A1304:F1305" totalsRowShown="0">
  <autoFilter ref="A1304:F1305" xr:uid="{AB193E47-0136-4FE0-BF8C-52786B61CF1B}"/>
  <tableColumns count="6">
    <tableColumn id="1" xr3:uid="{BBFB8C39-DE84-4EBF-BA3D-4DB7ED83A9A7}" name="CÓDIGO CATÁLOGO"/>
    <tableColumn id="2" xr3:uid="{8FB29C81-4C51-47CF-A796-12902F18AB09}" name="ARTÍCULO">
      <calculatedColumnFormula>IFERROR(INDEX(UNSPSCDes,MATCH(INDIRECT(ADDRESS(ROW(),COLUMN()-1,4)),UNSPSCCode,0)),"")</calculatedColumnFormula>
    </tableColumn>
    <tableColumn id="3" xr3:uid="{7A4F7496-8D2B-4849-AFB3-80412D257ED0}" name="UNIDAD DE MEDIDA"/>
    <tableColumn id="4" xr3:uid="{F4F00C7A-7519-4A55-8955-6819B856BD04}" name="CANTIDAD TOTAL ESTIMADA"/>
    <tableColumn id="5" xr3:uid="{567167D8-DC41-4DAB-8528-185DD4473005}" name="PRECIO UNITARIO ESTIMADO"/>
    <tableColumn id="6" xr3:uid="{9D67A5B4-742F-48A7-B957-B06262A90D48}"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2BC2EF81-C723-4183-88F6-5DFB18E9803E}" name="Table3119" displayName="Table3119" ref="A1315:F1317" totalsRowShown="0">
  <autoFilter ref="A1315:F1317" xr:uid="{2BC2EF81-C723-4183-88F6-5DFB18E9803E}"/>
  <tableColumns count="6">
    <tableColumn id="1" xr3:uid="{BA700A3B-AD8E-4204-80E9-4A64C5174AD0}" name="CÓDIGO CATÁLOGO"/>
    <tableColumn id="2" xr3:uid="{0F2E7F55-CAAB-4F62-94C0-C99AC84B309C}" name="ARTÍCULO">
      <calculatedColumnFormula>IFERROR(INDEX(UNSPSCDes,MATCH(INDIRECT(ADDRESS(ROW(),COLUMN()-1,4)),UNSPSCCode,0)),"")</calculatedColumnFormula>
    </tableColumn>
    <tableColumn id="3" xr3:uid="{6232FD1C-E6FB-49C6-96B0-2F05E87B97D7}" name="UNIDAD DE MEDIDA"/>
    <tableColumn id="4" xr3:uid="{0413B58E-F987-4BE9-8BC5-E3D5C64215C5}" name="CANTIDAD TOTAL ESTIMADA"/>
    <tableColumn id="5" xr3:uid="{D2B7D6F2-7EE2-4CAD-A2DA-F702112C089F}" name="PRECIO UNITARIO ESTIMADO"/>
    <tableColumn id="6" xr3:uid="{EE25ABFF-568E-4DF6-8C7C-3B62A8B3CE4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8AB8D393-9C6D-42B0-AB63-C8A548E3961D}" name="Table3120" displayName="Table3120" ref="A1327:F1331" totalsRowShown="0">
  <autoFilter ref="A1327:F1331" xr:uid="{8AB8D393-9C6D-42B0-AB63-C8A548E3961D}"/>
  <tableColumns count="6">
    <tableColumn id="1" xr3:uid="{CE482467-05EF-4F79-8A5D-62F02E5A2D14}" name="CÓDIGO CATÁLOGO"/>
    <tableColumn id="2" xr3:uid="{C2070DA4-EAA4-4B89-8AA0-5B1D936DF894}" name="ARTÍCULO">
      <calculatedColumnFormula>IFERROR(INDEX(UNSPSCDes,MATCH(INDIRECT(ADDRESS(ROW(),COLUMN()-1,4)),UNSPSCCode,0)),"")</calculatedColumnFormula>
    </tableColumn>
    <tableColumn id="3" xr3:uid="{5E40C3D8-12AA-4289-9F2D-A55177859A62}" name="UNIDAD DE MEDIDA"/>
    <tableColumn id="4" xr3:uid="{BDE42C4C-76E1-404D-A1BC-C7EEAC4E4161}" name="CANTIDAD TOTAL ESTIMADA"/>
    <tableColumn id="5" xr3:uid="{B1D8D9B8-CFAD-4138-A065-8835C30CAE59}" name="PRECIO UNITARIO ESTIMADO"/>
    <tableColumn id="6" xr3:uid="{EEAF0C81-28AA-4330-B4D1-8125E7C676EF}"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2EF2614-4A44-47ED-A2FC-6DB02D2F8DDA}" name="Table313" displayName="Table313" ref="A153:F154" totalsRowShown="0">
  <autoFilter ref="A153:F154" xr:uid="{C2EF2614-4A44-47ED-A2FC-6DB02D2F8DDA}"/>
  <tableColumns count="6">
    <tableColumn id="1" xr3:uid="{E9EC9F03-0910-4CC3-B9A4-96ECF2655D15}" name="CÓDIGO CATÁLOGO"/>
    <tableColumn id="2" xr3:uid="{58D36D7B-7514-4A80-9E2C-87A6FAEAD253}" name="ARTÍCULO">
      <calculatedColumnFormula>IFERROR(INDEX(UNSPSCDes,MATCH(INDIRECT(ADDRESS(ROW(),COLUMN()-1,4)),UNSPSCCode,0)),"")</calculatedColumnFormula>
    </tableColumn>
    <tableColumn id="3" xr3:uid="{782678FC-B118-4DDB-89A9-F8AFFFF0F7E7}" name="UNIDAD DE MEDIDA"/>
    <tableColumn id="4" xr3:uid="{AF119B2E-8A20-486D-AFC9-283E93CBE108}" name="CANTIDAD TOTAL ESTIMADA"/>
    <tableColumn id="5" xr3:uid="{32F8E46C-C881-45DF-AF67-0286275B5292}" name="PRECIO UNITARIO ESTIMADO"/>
    <tableColumn id="6" xr3:uid="{BC093741-1ED1-469D-B91A-866A4B8993BE}"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955F8BB7-FBE4-4248-AB8A-3AD332F24CC0}" name="Table3121" displayName="Table3121" ref="A1341:F1352" totalsRowShown="0">
  <autoFilter ref="A1341:F1352" xr:uid="{955F8BB7-FBE4-4248-AB8A-3AD332F24CC0}"/>
  <tableColumns count="6">
    <tableColumn id="1" xr3:uid="{DA1F6FE1-5256-4B0D-A965-16BFF9FCBB81}" name="CÓDIGO CATÁLOGO"/>
    <tableColumn id="2" xr3:uid="{F0F37693-A7F5-4AB6-B8B3-2838B76898AB}" name="ARTÍCULO">
      <calculatedColumnFormula>IFERROR(INDEX(UNSPSCDes,MATCH(INDIRECT(ADDRESS(ROW(),COLUMN()-1,4)),UNSPSCCode,0)),"")</calculatedColumnFormula>
    </tableColumn>
    <tableColumn id="3" xr3:uid="{53A7ACFF-4DD7-45C2-8350-7B8DDBB46427}" name="UNIDAD DE MEDIDA"/>
    <tableColumn id="4" xr3:uid="{BD585DE4-51F7-476E-831F-76B60FF9AD07}" name="CANTIDAD TOTAL ESTIMADA"/>
    <tableColumn id="5" xr3:uid="{7A09EA52-0AFC-45D1-AAB3-FB900FECA8DE}" name="PRECIO UNITARIO ESTIMADO"/>
    <tableColumn id="6" xr3:uid="{575073C0-BAB8-493B-A394-CB2D018C6AE2}"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FDB0BDD3-8F8C-4B5E-AB0A-2BFFF98DAD5C}" name="Table3122" displayName="Table3122" ref="A1362:F1363" totalsRowShown="0">
  <autoFilter ref="A1362:F1363" xr:uid="{FDB0BDD3-8F8C-4B5E-AB0A-2BFFF98DAD5C}"/>
  <tableColumns count="6">
    <tableColumn id="1" xr3:uid="{EC27F02A-7C73-4B36-97A5-C45D17262D75}" name="CÓDIGO CATÁLOGO" dataDxfId="10"/>
    <tableColumn id="2" xr3:uid="{AEDC8DA4-F383-4BD6-8FD8-DB7F975BC954}" name="ARTÍCULO">
      <calculatedColumnFormula>IFERROR(INDEX(UNSPSCDes,MATCH(INDIRECT(ADDRESS(ROW(),COLUMN()-1,4)),UNSPSCCode,0)),"")</calculatedColumnFormula>
    </tableColumn>
    <tableColumn id="3" xr3:uid="{E23A42FF-62FF-480C-AD93-354A05E318A7}" name="UNIDAD DE MEDIDA"/>
    <tableColumn id="4" xr3:uid="{359D000A-D593-43E8-8A09-6CEAA77C37F0}" name="CANTIDAD TOTAL ESTIMADA"/>
    <tableColumn id="5" xr3:uid="{63624B4B-079B-4A81-A85A-354D3880C869}" name="PRECIO UNITARIO ESTIMADO"/>
    <tableColumn id="6" xr3:uid="{668831EE-33E1-4F59-A753-253AC9D15717}"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E46B5985-7E09-4BF0-ACA5-312516805FFA}" name="Table3123" displayName="Table3123" ref="A1373:F1374" totalsRowShown="0">
  <autoFilter ref="A1373:F1374" xr:uid="{E46B5985-7E09-4BF0-ACA5-312516805FFA}"/>
  <tableColumns count="6">
    <tableColumn id="1" xr3:uid="{E882B6CB-A359-480A-A1CE-C59E5C2E0C91}" name="CÓDIGO CATÁLOGO" dataDxfId="9"/>
    <tableColumn id="2" xr3:uid="{83511150-64FF-498B-BC97-96CD5D9E7BE6}" name="ARTÍCULO">
      <calculatedColumnFormula>IFERROR(INDEX(UNSPSCDes,MATCH(INDIRECT(ADDRESS(ROW(),COLUMN()-1,4)),UNSPSCCode,0)),"")</calculatedColumnFormula>
    </tableColumn>
    <tableColumn id="3" xr3:uid="{10DAE6FD-9B4A-4BC1-932F-A95AE65E00A0}" name="UNIDAD DE MEDIDA"/>
    <tableColumn id="4" xr3:uid="{9A94D0A6-1DBD-4E8F-BB16-BF5B4891780A}" name="CANTIDAD TOTAL ESTIMADA"/>
    <tableColumn id="5" xr3:uid="{765A7BD1-FD29-4CE4-8125-591F50D817B4}" name="PRECIO UNITARIO ESTIMADO"/>
    <tableColumn id="6" xr3:uid="{880ED596-8C0E-42A7-A7F9-180C3DB98F9C}"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98510612-1C74-4FCE-894F-2C98A2EFC3BA}" name="Table3124" displayName="Table3124" ref="A1384:F1385" totalsRowShown="0">
  <autoFilter ref="A1384:F1385" xr:uid="{98510612-1C74-4FCE-894F-2C98A2EFC3BA}"/>
  <tableColumns count="6">
    <tableColumn id="1" xr3:uid="{DEA127AD-5BC8-4286-8DAF-A3B765A90EDC}" name="CÓDIGO CATÁLOGO" dataDxfId="8"/>
    <tableColumn id="2" xr3:uid="{85CADCD2-3AA5-45A0-9DB3-02A865369575}" name="ARTÍCULO">
      <calculatedColumnFormula>IFERROR(INDEX(UNSPSCDes,MATCH(INDIRECT(ADDRESS(ROW(),COLUMN()-1,4)),UNSPSCCode,0)),"")</calculatedColumnFormula>
    </tableColumn>
    <tableColumn id="3" xr3:uid="{8FE6D582-EE4A-4C79-9041-13ED1C83871B}" name="UNIDAD DE MEDIDA"/>
    <tableColumn id="4" xr3:uid="{36A89DC4-3BC1-47D6-8118-235D296AA6AB}" name="CANTIDAD TOTAL ESTIMADA"/>
    <tableColumn id="5" xr3:uid="{603E14D6-D282-4089-B715-5589FAC88A41}" name="PRECIO UNITARIO ESTIMADO"/>
    <tableColumn id="6" xr3:uid="{087D3A31-4B21-4241-8ED2-A0619EE7638F}"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219C9153-5D60-4CD5-8CF0-665EE6D2F9C0}" name="Table3125" displayName="Table3125" ref="A1395:F1396" totalsRowShown="0">
  <autoFilter ref="A1395:F1396" xr:uid="{219C9153-5D60-4CD5-8CF0-665EE6D2F9C0}"/>
  <tableColumns count="6">
    <tableColumn id="1" xr3:uid="{7C7FD9E1-D381-4670-96A9-15A2294D6087}" name="CÓDIGO CATÁLOGO" dataDxfId="7"/>
    <tableColumn id="2" xr3:uid="{9A10C933-966C-4E4A-9F82-BD43B2427792}" name="ARTÍCULO">
      <calculatedColumnFormula>IFERROR(INDEX(UNSPSCDes,MATCH(INDIRECT(ADDRESS(ROW(),COLUMN()-1,4)),UNSPSCCode,0)),"")</calculatedColumnFormula>
    </tableColumn>
    <tableColumn id="3" xr3:uid="{096DF3B4-06A8-4037-A226-F21437D46BF0}" name="UNIDAD DE MEDIDA"/>
    <tableColumn id="4" xr3:uid="{779C9CD4-6B45-41BA-8E19-FE0B2CB30B70}" name="CANTIDAD TOTAL ESTIMADA"/>
    <tableColumn id="5" xr3:uid="{5AC90255-ECC8-4A8C-8DFD-28EF502620F8}" name="PRECIO UNITARIO ESTIMADO"/>
    <tableColumn id="6" xr3:uid="{D962A430-A6E6-41F5-A196-03E3FF7BF64C}"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E55C478A-ED88-43E5-9B16-9326732F8651}" name="Table3126" displayName="Table3126" ref="A1406:F1409" totalsRowShown="0">
  <autoFilter ref="A1406:F1409" xr:uid="{E55C478A-ED88-43E5-9B16-9326732F8651}"/>
  <tableColumns count="6">
    <tableColumn id="1" xr3:uid="{DCA3EE21-9F80-4205-B8AB-DEAF745B4651}" name="CÓDIGO CATÁLOGO"/>
    <tableColumn id="2" xr3:uid="{7845549D-1C71-4221-9B9D-1DC909E99535}" name="ARTÍCULO">
      <calculatedColumnFormula>IFERROR(INDEX(UNSPSCDes,MATCH(INDIRECT(ADDRESS(ROW(),COLUMN()-1,4)),UNSPSCCode,0)),"")</calculatedColumnFormula>
    </tableColumn>
    <tableColumn id="3" xr3:uid="{63A68932-EE42-45C5-95DE-1BD085A9CC55}" name="UNIDAD DE MEDIDA"/>
    <tableColumn id="4" xr3:uid="{375CF220-B280-445E-A4C3-77F51B6A8B30}" name="CANTIDAD TOTAL ESTIMADA"/>
    <tableColumn id="5" xr3:uid="{C8DBE191-ECD3-44B5-A87C-CFEF8866AFA5}" name="PRECIO UNITARIO ESTIMADO"/>
    <tableColumn id="6" xr3:uid="{32732F2E-12E7-427B-9260-01E5083BF1E5}"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AA230BC5-CB11-4036-892A-38E7D28CD68A}" name="Table3128" displayName="Table3128" ref="A1419:F1424" totalsRowShown="0">
  <autoFilter ref="A1419:F1424" xr:uid="{AA230BC5-CB11-4036-892A-38E7D28CD68A}"/>
  <tableColumns count="6">
    <tableColumn id="1" xr3:uid="{CF5244D4-7850-4C02-9138-41146498F7B2}" name="CÓDIGO CATÁLOGO"/>
    <tableColumn id="2" xr3:uid="{0719689E-A0E7-41D6-8766-57C3F154962D}" name="ARTÍCULO">
      <calculatedColumnFormula>IFERROR(INDEX(UNSPSCDes,MATCH(INDIRECT(ADDRESS(ROW(),COLUMN()-1,4)),UNSPSCCode,0)),"")</calculatedColumnFormula>
    </tableColumn>
    <tableColumn id="3" xr3:uid="{4E974623-0427-470C-A25C-DA9B1D837903}" name="UNIDAD DE MEDIDA"/>
    <tableColumn id="4" xr3:uid="{250F6AE5-F482-46F7-8D00-65DF67624AD6}" name="CANTIDAD TOTAL ESTIMADA"/>
    <tableColumn id="5" xr3:uid="{458E2262-7FAC-4188-BBE0-4AF9BA8F0CF5}" name="PRECIO UNITARIO ESTIMADO"/>
    <tableColumn id="6" xr3:uid="{5CC19A56-9265-4F42-ACAD-2E5BD2314679}"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F6D2E9DA-E5FE-4B4D-83BE-6C20D1C67140}" name="Table3129" displayName="Table3129" ref="A1434:F1448" totalsRowShown="0">
  <autoFilter ref="A1434:F1448" xr:uid="{F6D2E9DA-E5FE-4B4D-83BE-6C20D1C67140}"/>
  <tableColumns count="6">
    <tableColumn id="1" xr3:uid="{FCD46477-1843-4252-99E3-D075B83B9146}" name="CÓDIGO CATÁLOGO"/>
    <tableColumn id="2" xr3:uid="{F695F76E-233A-4E3E-B20A-9F8F12B0855C}" name="ARTÍCULO">
      <calculatedColumnFormula>IFERROR(INDEX(UNSPSCDes,MATCH(INDIRECT(ADDRESS(ROW(),COLUMN()-1,4)),UNSPSCCode,0)),"")</calculatedColumnFormula>
    </tableColumn>
    <tableColumn id="3" xr3:uid="{4A239F5F-03A4-4F82-9359-5B5F66979A27}" name="UNIDAD DE MEDIDA"/>
    <tableColumn id="4" xr3:uid="{BF7237BB-B193-4FF7-BCE9-F7A6E88AF12C}" name="CANTIDAD TOTAL ESTIMADA"/>
    <tableColumn id="5" xr3:uid="{E9B0A9C6-7828-4618-BF31-6C642AAA6EEC}" name="PRECIO UNITARIO ESTIMADO"/>
    <tableColumn id="6" xr3:uid="{137782A0-3FCD-4251-81A0-4C62186FF0A4}"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C21BFC28-C405-4220-95F7-E0B1DB71AA11}" name="Table3130" displayName="Table3130" ref="A1458:F1473" totalsRowShown="0">
  <autoFilter ref="A1458:F1473" xr:uid="{C21BFC28-C405-4220-95F7-E0B1DB71AA11}"/>
  <tableColumns count="6">
    <tableColumn id="1" xr3:uid="{62BB992E-A5D0-49B6-B5EE-2F4C67E288E5}" name="CÓDIGO CATÁLOGO" dataDxfId="6"/>
    <tableColumn id="2" xr3:uid="{27CA2B8E-4B4C-43F5-85A6-12C817C10933}" name="ARTÍCULO">
      <calculatedColumnFormula>IFERROR(INDEX(UNSPSCDes,MATCH(INDIRECT(ADDRESS(ROW(),COLUMN()-1,4)),UNSPSCCode,0)),"")</calculatedColumnFormula>
    </tableColumn>
    <tableColumn id="3" xr3:uid="{EF45EE79-127D-44BB-9A58-F3BD9762F984}" name="UNIDAD DE MEDIDA"/>
    <tableColumn id="4" xr3:uid="{FC48E61B-3E73-4BA7-A469-39DFB250B12F}" name="CANTIDAD TOTAL ESTIMADA"/>
    <tableColumn id="5" xr3:uid="{002D1144-6B7C-45AA-A0E2-CEF14B34FB06}" name="PRECIO UNITARIO ESTIMADO"/>
    <tableColumn id="6" xr3:uid="{7FCF3E5E-CC33-4D08-85E5-45664F4DFB14}"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152F0612-E926-4128-BCE0-8F18E5F8753B}" name="Table3131" displayName="Table3131" ref="A1483:F1501" totalsRowShown="0">
  <autoFilter ref="A1483:F1501" xr:uid="{152F0612-E926-4128-BCE0-8F18E5F8753B}"/>
  <tableColumns count="6">
    <tableColumn id="1" xr3:uid="{9A878D41-450D-4C40-B59F-C5853A057BCB}" name="CÓDIGO CATÁLOGO"/>
    <tableColumn id="2" xr3:uid="{53E3A582-BDA4-425F-8B3A-928CDF2F360A}" name="ARTÍCULO">
      <calculatedColumnFormula>IFERROR(INDEX(UNSPSCDes,MATCH(INDIRECT(ADDRESS(ROW(),COLUMN()-1,4)),UNSPSCCode,0)),"")</calculatedColumnFormula>
    </tableColumn>
    <tableColumn id="3" xr3:uid="{38AFB396-B6E0-478E-8E8C-E40F9E000650}" name="UNIDAD DE MEDIDA"/>
    <tableColumn id="4" xr3:uid="{AE38D3B4-9324-4F98-823B-A5753FE5D189}" name="CANTIDAD TOTAL ESTIMADA"/>
    <tableColumn id="5" xr3:uid="{4A015D30-D928-45DD-9A46-BFF2E96CCA76}" name="PRECIO UNITARIO ESTIMADO"/>
    <tableColumn id="6" xr3:uid="{795D5A07-6D5D-4C2A-A913-937CD159CD1C}"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C76A519-00F2-4AF4-AD35-C8FE8F053735}" name="Table314" displayName="Table314" ref="A164:F167" totalsRowShown="0">
  <autoFilter ref="A164:F167" xr:uid="{6C76A519-00F2-4AF4-AD35-C8FE8F053735}"/>
  <tableColumns count="6">
    <tableColumn id="1" xr3:uid="{8CC4E682-A8EF-482A-B8F5-D58692499310}" name="CÓDIGO CATÁLOGO"/>
    <tableColumn id="2" xr3:uid="{AF1726BA-4B26-4E4F-8ACB-CE3557792581}" name="ARTÍCULO">
      <calculatedColumnFormula>IFERROR(INDEX(UNSPSCDes,MATCH(INDIRECT(ADDRESS(ROW(),COLUMN()-1,4)),UNSPSCCode,0)),"")</calculatedColumnFormula>
    </tableColumn>
    <tableColumn id="3" xr3:uid="{442EE879-F903-49E7-918E-0B4CBFEAF611}" name="UNIDAD DE MEDIDA"/>
    <tableColumn id="4" xr3:uid="{E836F2FC-C032-4A9A-ACAC-8F61D33A92FF}" name="CANTIDAD TOTAL ESTIMADA"/>
    <tableColumn id="5" xr3:uid="{D7495A9D-542D-498C-B955-711946B28BD7}" name="PRECIO UNITARIO ESTIMADO"/>
    <tableColumn id="6" xr3:uid="{F98C0740-F24D-48B4-88BE-72203F6055A2}"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2E3FABF9-C127-4A47-AAED-D4DBB4E497BB}" name="Table3136" displayName="Table3136" ref="A1511:F1512" totalsRowShown="0">
  <autoFilter ref="A1511:F1512" xr:uid="{2E3FABF9-C127-4A47-AAED-D4DBB4E497BB}"/>
  <tableColumns count="6">
    <tableColumn id="1" xr3:uid="{5240880F-C287-45E9-BA5B-3992D8665434}" name="CÓDIGO CATÁLOGO"/>
    <tableColumn id="2" xr3:uid="{D7DE009C-5D50-438C-9AFF-F36F310A32ED}" name="ARTÍCULO">
      <calculatedColumnFormula>IFERROR(INDEX(UNSPSCDes,MATCH(INDIRECT(ADDRESS(ROW(),COLUMN()-1,4)),UNSPSCCode,0)),"")</calculatedColumnFormula>
    </tableColumn>
    <tableColumn id="3" xr3:uid="{6E00029C-9449-44C5-A477-A67B1BA0FA14}" name="UNIDAD DE MEDIDA"/>
    <tableColumn id="4" xr3:uid="{58E1BA88-53CE-4E93-906A-DBB64281F796}" name="CANTIDAD TOTAL ESTIMADA"/>
    <tableColumn id="5" xr3:uid="{30F596CE-714D-4704-9D91-EC4CD5281C3D}" name="PRECIO UNITARIO ESTIMADO"/>
    <tableColumn id="6" xr3:uid="{DC06C3DE-D4BD-4687-84F1-73430533B12F}"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5CD69231-A2BB-420D-BE78-3FF749A533FA}" name="Table3137" displayName="Table3137" ref="A1522:F1525" totalsRowShown="0">
  <autoFilter ref="A1522:F1525" xr:uid="{5CD69231-A2BB-420D-BE78-3FF749A533FA}"/>
  <tableColumns count="6">
    <tableColumn id="1" xr3:uid="{EEDB9451-E256-436C-A2EC-E9FD18ED4785}" name="CÓDIGO CATÁLOGO"/>
    <tableColumn id="2" xr3:uid="{FD112ECA-6511-4B41-8CF0-2EB22B916B6D}" name="ARTÍCULO">
      <calculatedColumnFormula>IFERROR(INDEX(UNSPSCDes,MATCH(INDIRECT(ADDRESS(ROW(),COLUMN()-1,4)),UNSPSCCode,0)),"")</calculatedColumnFormula>
    </tableColumn>
    <tableColumn id="3" xr3:uid="{8D121513-BAB8-4700-BF16-5D1A3703595B}" name="UNIDAD DE MEDIDA"/>
    <tableColumn id="4" xr3:uid="{48AFF190-75B3-4A0C-A2B1-60DE2BF16FC2}" name="CANTIDAD TOTAL ESTIMADA"/>
    <tableColumn id="5" xr3:uid="{5BAB8AB5-23A4-45A4-9DC9-964969027011}" name="PRECIO UNITARIO ESTIMADO"/>
    <tableColumn id="6" xr3:uid="{98F09260-FDC8-46EA-9831-B161446BC16B}"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D2D5FCCA-AA1A-4DC7-8C06-BDA6650E9FFC}" name="Table3138" displayName="Table3138" ref="A1535:F1537" totalsRowShown="0">
  <autoFilter ref="A1535:F1537" xr:uid="{D2D5FCCA-AA1A-4DC7-8C06-BDA6650E9FFC}"/>
  <tableColumns count="6">
    <tableColumn id="1" xr3:uid="{4A1C3203-C393-4F7A-B799-BED4FF97A25B}" name="CÓDIGO CATÁLOGO"/>
    <tableColumn id="2" xr3:uid="{26A796E0-82FD-4A80-9ECC-3A125618C79E}" name="ARTÍCULO">
      <calculatedColumnFormula>IFERROR(INDEX(UNSPSCDes,MATCH(INDIRECT(ADDRESS(ROW(),COLUMN()-1,4)),UNSPSCCode,0)),"")</calculatedColumnFormula>
    </tableColumn>
    <tableColumn id="3" xr3:uid="{9070FB7A-2338-4CF9-A494-54C5BE17CAEE}" name="UNIDAD DE MEDIDA"/>
    <tableColumn id="4" xr3:uid="{F91CF96E-AB30-4DAB-8631-FAAAE2D5A0E3}" name="CANTIDAD TOTAL ESTIMADA"/>
    <tableColumn id="5" xr3:uid="{7DC8D3C9-F74D-470D-ACED-651C253E3A5C}" name="PRECIO UNITARIO ESTIMADO"/>
    <tableColumn id="6" xr3:uid="{D7BD3D0C-342B-4B95-A82B-4FF8DE3811D5}"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13D5E1B6-A8E5-4729-BB95-2C0C3A330A16}" name="Table3139" displayName="Table3139" ref="A1547:F1549" totalsRowShown="0">
  <autoFilter ref="A1547:F1549" xr:uid="{13D5E1B6-A8E5-4729-BB95-2C0C3A330A16}"/>
  <tableColumns count="6">
    <tableColumn id="1" xr3:uid="{DC88FD76-9201-46D8-86FA-92E3D5604AD8}" name="CÓDIGO CATÁLOGO"/>
    <tableColumn id="2" xr3:uid="{5A346305-8C8C-4E59-8525-5A965225E52D}" name="ARTÍCULO">
      <calculatedColumnFormula>IFERROR(INDEX(UNSPSCDes,MATCH(INDIRECT(ADDRESS(ROW(),COLUMN()-1,4)),UNSPSCCode,0)),"")</calculatedColumnFormula>
    </tableColumn>
    <tableColumn id="3" xr3:uid="{41BB9FE0-2A90-4EBB-9FF1-D74C61E5683F}" name="UNIDAD DE MEDIDA"/>
    <tableColumn id="4" xr3:uid="{22B0F37F-F279-4259-84B8-7E138F141496}" name="CANTIDAD TOTAL ESTIMADA"/>
    <tableColumn id="5" xr3:uid="{9DF5B479-7D73-4A87-A6B4-2F9DE0C37F8C}" name="PRECIO UNITARIO ESTIMADO"/>
    <tableColumn id="6" xr3:uid="{68383F90-ED2A-4AF3-A882-819A23090C41}"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8E1650FB-39C2-49C4-9506-8D5253F1C26C}" name="Table3140" displayName="Table3140" ref="A1559:F1561" totalsRowShown="0">
  <autoFilter ref="A1559:F1561" xr:uid="{8E1650FB-39C2-49C4-9506-8D5253F1C26C}"/>
  <tableColumns count="6">
    <tableColumn id="1" xr3:uid="{E46C74B0-4A77-4ECB-8681-694FE5AFBA9B}" name="CÓDIGO CATÁLOGO"/>
    <tableColumn id="2" xr3:uid="{CF13220F-AADF-4169-B100-F4C096826DDA}" name="ARTÍCULO">
      <calculatedColumnFormula>IFERROR(INDEX(UNSPSCDes,MATCH(INDIRECT(ADDRESS(ROW(),COLUMN()-1,4)),UNSPSCCode,0)),"")</calculatedColumnFormula>
    </tableColumn>
    <tableColumn id="3" xr3:uid="{897E4926-877C-47F4-A61B-D4D8FC88B177}" name="UNIDAD DE MEDIDA"/>
    <tableColumn id="4" xr3:uid="{B1D62138-F31E-4C35-8650-B768007D00DA}" name="CANTIDAD TOTAL ESTIMADA"/>
    <tableColumn id="5" xr3:uid="{33A5BA46-6F39-4A9F-8A16-48FDE0B6CDBE}" name="PRECIO UNITARIO ESTIMADO"/>
    <tableColumn id="6" xr3:uid="{25F986EB-8F76-4F37-8259-750AD28C3C97}"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437E7F7E-4548-400A-8FEF-C726EB6EAC21}" name="Table3141" displayName="Table3141" ref="A1571:F1573" totalsRowShown="0">
  <autoFilter ref="A1571:F1573" xr:uid="{437E7F7E-4548-400A-8FEF-C726EB6EAC21}"/>
  <tableColumns count="6">
    <tableColumn id="1" xr3:uid="{A67325C0-0FCB-42D4-8628-57547941A6E0}" name="CÓDIGO CATÁLOGO" dataDxfId="5" dataCellStyle="ArticleBody"/>
    <tableColumn id="2" xr3:uid="{5D60B0EE-65C8-4C8C-84E0-13C4FB6E54CB}" name="ARTÍCULO">
      <calculatedColumnFormula>IFERROR(INDEX(UNSPSCDes,MATCH(INDIRECT(ADDRESS(ROW(),COLUMN()-1,4)),UNSPSCCode,0)),"")</calculatedColumnFormula>
    </tableColumn>
    <tableColumn id="3" xr3:uid="{B646840E-65FD-4B8B-997C-8D2D11840D4E}" name="UNIDAD DE MEDIDA"/>
    <tableColumn id="4" xr3:uid="{90F3F346-5324-418C-9468-686C498224BC}" name="CANTIDAD TOTAL ESTIMADA"/>
    <tableColumn id="5" xr3:uid="{A39ED39F-44C2-4A3D-84BC-A2DA94BF4C20}" name="PRECIO UNITARIO ESTIMADO"/>
    <tableColumn id="6" xr3:uid="{F2FBF0DB-D438-44F0-91A2-88E560067CC1}"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45B4BC4-39ED-4BFA-9F7F-27AC0D92A011}" name="Table3142" displayName="Table3142" ref="A1583:F1585" totalsRowShown="0">
  <autoFilter ref="A1583:F1585" xr:uid="{845B4BC4-39ED-4BFA-9F7F-27AC0D92A011}"/>
  <tableColumns count="6">
    <tableColumn id="1" xr3:uid="{4B08ADC1-A4D0-4AE3-8049-469C6ABA04C0}" name="CÓDIGO CATÁLOGO"/>
    <tableColumn id="2" xr3:uid="{2AC3B821-0C52-4A3D-9B51-2E30A75796AB}" name="ARTÍCULO">
      <calculatedColumnFormula>IFERROR(INDEX(UNSPSCDes,MATCH(INDIRECT(ADDRESS(ROW(),COLUMN()-1,4)),UNSPSCCode,0)),"")</calculatedColumnFormula>
    </tableColumn>
    <tableColumn id="3" xr3:uid="{E0585570-8E64-4630-A23B-4F5E4B3E45AD}" name="UNIDAD DE MEDIDA"/>
    <tableColumn id="4" xr3:uid="{675EF9BB-AD94-4FCF-9C40-149927D3AED7}" name="CANTIDAD TOTAL ESTIMADA"/>
    <tableColumn id="5" xr3:uid="{9299220F-CC9B-43B3-AA0C-7D584F8D1349}" name="PRECIO UNITARIO ESTIMADO"/>
    <tableColumn id="6" xr3:uid="{8D3C9B55-5B8D-4319-A2B1-6F22DC43F0AB}"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48662AEF-88B8-4617-A3E1-61A350AC7D4D}" name="Table3143" displayName="Table3143" ref="A1595:F1597" totalsRowShown="0">
  <autoFilter ref="A1595:F1597" xr:uid="{48662AEF-88B8-4617-A3E1-61A350AC7D4D}"/>
  <tableColumns count="6">
    <tableColumn id="1" xr3:uid="{E8C0512D-B0F2-49D1-930F-DAD51423BC45}" name="CÓDIGO CATÁLOGO"/>
    <tableColumn id="2" xr3:uid="{FAD3737C-6B5D-4B9B-BE23-66B36F301F16}" name="ARTÍCULO">
      <calculatedColumnFormula>IFERROR(INDEX(UNSPSCDes,MATCH(INDIRECT(ADDRESS(ROW(),COLUMN()-1,4)),UNSPSCCode,0)),"")</calculatedColumnFormula>
    </tableColumn>
    <tableColumn id="3" xr3:uid="{E95BA4DE-16AE-4FB6-AD17-94BC43B2CB61}" name="UNIDAD DE MEDIDA"/>
    <tableColumn id="4" xr3:uid="{A4021C9A-1602-4FFE-812A-7F70D76A22FB}" name="CANTIDAD TOTAL ESTIMADA"/>
    <tableColumn id="5" xr3:uid="{9A2C336D-4594-45DA-8C3D-23192EC7B930}" name="PRECIO UNITARIO ESTIMADO" dataDxfId="4" dataCellStyle="ArticleBody_currency"/>
    <tableColumn id="6" xr3:uid="{03CFC96B-E642-4272-834F-C5A4F201F8BE}"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AA5BACDE-D5DB-4C04-9208-20FFF2974019}" name="Table3144" displayName="Table3144" ref="A1607:F1609" totalsRowShown="0">
  <autoFilter ref="A1607:F1609" xr:uid="{AA5BACDE-D5DB-4C04-9208-20FFF2974019}"/>
  <tableColumns count="6">
    <tableColumn id="1" xr3:uid="{C146BD67-8DE3-4568-8E31-F28AB08B5D59}" name="CÓDIGO CATÁLOGO"/>
    <tableColumn id="2" xr3:uid="{C006FD73-522C-461D-8A85-EEBCAA23BF51}" name="ARTÍCULO">
      <calculatedColumnFormula>IFERROR(INDEX(UNSPSCDes,MATCH(INDIRECT(ADDRESS(ROW(),COLUMN()-1,4)),UNSPSCCode,0)),"")</calculatedColumnFormula>
    </tableColumn>
    <tableColumn id="3" xr3:uid="{D1D2A6AF-8B65-42B0-B18A-F98E580322DD}" name="UNIDAD DE MEDIDA"/>
    <tableColumn id="4" xr3:uid="{A8F66E8B-C4C9-48D5-9715-8447D443DADD}" name="CANTIDAD TOTAL ESTIMADA"/>
    <tableColumn id="5" xr3:uid="{F1EDA1C5-8A2A-400B-9C29-A1438204C484}" name="PRECIO UNITARIO ESTIMADO" dataDxfId="3" dataCellStyle="ArticleBody_currency"/>
    <tableColumn id="6" xr3:uid="{B8639921-7563-4DD6-AB47-919BBD622BD7}"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76F7359-F78F-471E-9E46-F651A8E0E3EE}" name="Table3146" displayName="Table3146" ref="A1619:F1620" totalsRowShown="0">
  <autoFilter ref="A1619:F1620" xr:uid="{076F7359-F78F-471E-9E46-F651A8E0E3EE}"/>
  <tableColumns count="6">
    <tableColumn id="1" xr3:uid="{DDFC1D9B-978A-42EF-A3C7-C4B0907C4260}" name="CÓDIGO CATÁLOGO"/>
    <tableColumn id="2" xr3:uid="{26FA2579-F61D-42A8-99F3-F1B3FB33663C}" name="ARTÍCULO">
      <calculatedColumnFormula>IFERROR(INDEX(UNSPSCDes,MATCH(INDIRECT(ADDRESS(ROW(),COLUMN()-1,4)),UNSPSCCode,0)),"")</calculatedColumnFormula>
    </tableColumn>
    <tableColumn id="3" xr3:uid="{C5102265-9EB3-40A8-A6A1-B2A5296ACB80}" name="UNIDAD DE MEDIDA"/>
    <tableColumn id="4" xr3:uid="{9227B904-8CCB-49C3-802E-BB77DDAF83B1}" name="CANTIDAD TOTAL ESTIMADA"/>
    <tableColumn id="5" xr3:uid="{A3195DCC-BAAF-41C9-8E19-99792689F3F7}" name="PRECIO UNITARIO ESTIMADO"/>
    <tableColumn id="6" xr3:uid="{9B48B7E1-66B5-41EF-BB47-439D4159CF14}"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22313BE-68E8-4992-A8BB-1C0C23F9CD90}" name="Table315" displayName="Table315" ref="A177:F183" totalsRowShown="0">
  <autoFilter ref="A177:F183" xr:uid="{922313BE-68E8-4992-A8BB-1C0C23F9CD90}"/>
  <sortState xmlns:xlrd2="http://schemas.microsoft.com/office/spreadsheetml/2017/richdata2" ref="A178:F183">
    <sortCondition ref="E177:E183"/>
  </sortState>
  <tableColumns count="6">
    <tableColumn id="1" xr3:uid="{BCF7EB81-28A1-4C98-BF29-E794869C8A71}" name="CÓDIGO CATÁLOGO" dataDxfId="42" dataCellStyle="ArticleBody"/>
    <tableColumn id="2" xr3:uid="{16145DA0-1505-44BD-AC0A-B26973CC0651}" name="ARTÍCULO">
      <calculatedColumnFormula>IFERROR(INDEX(UNSPSCDes,MATCH(INDIRECT(ADDRESS(ROW(),COLUMN()-1,4)),UNSPSCCode,0)),"")</calculatedColumnFormula>
    </tableColumn>
    <tableColumn id="3" xr3:uid="{71D5CA78-9CDD-46E1-BCF1-CA4E70945982}" name="UNIDAD DE MEDIDA"/>
    <tableColumn id="4" xr3:uid="{BE711896-B929-48B6-8B18-ACAF34CD808D}" name="CANTIDAD TOTAL ESTIMADA"/>
    <tableColumn id="5" xr3:uid="{76172510-919E-46E4-96C7-A8A1B96BAB93}" name="PRECIO UNITARIO ESTIMADO"/>
    <tableColumn id="6" xr3:uid="{7D57B130-EEDE-453E-941B-E3431491C3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F4E32C18-3364-4916-A118-CB08233756AE}" name="Table3132" displayName="Table3132" ref="A1630:F1631" totalsRowShown="0">
  <autoFilter ref="A1630:F1631" xr:uid="{F4E32C18-3364-4916-A118-CB08233756AE}"/>
  <tableColumns count="6">
    <tableColumn id="1" xr3:uid="{561C8001-4603-420D-B293-E032A9F26E07}" name="CÓDIGO CATÁLOGO"/>
    <tableColumn id="2" xr3:uid="{1F97C676-0DE8-49EE-AD05-0381A672824E}" name="ARTÍCULO">
      <calculatedColumnFormula>IFERROR(INDEX(UNSPSCDes,MATCH(INDIRECT(ADDRESS(ROW(),COLUMN()-1,4)),UNSPSCCode,0)),"")</calculatedColumnFormula>
    </tableColumn>
    <tableColumn id="3" xr3:uid="{95BA24BC-B585-421B-91D9-5B36B3325BC9}" name="UNIDAD DE MEDIDA"/>
    <tableColumn id="4" xr3:uid="{4F9B3F87-B4F0-480B-A2CE-7E94A57CA667}" name="CANTIDAD TOTAL ESTIMADA"/>
    <tableColumn id="5" xr3:uid="{B2D274C6-9385-468C-B835-DBA812550860}" name="PRECIO UNITARIO ESTIMADO"/>
    <tableColumn id="6" xr3:uid="{C1AB969E-19A7-45D7-BF16-567A77BC9D87}"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14247CE8-8CBF-4973-B3BB-AC36EBD0751B}" name="Table3133" displayName="Table3133" ref="A1641:F1642" totalsRowShown="0">
  <autoFilter ref="A1641:F1642" xr:uid="{14247CE8-8CBF-4973-B3BB-AC36EBD0751B}"/>
  <tableColumns count="6">
    <tableColumn id="1" xr3:uid="{72A1A3E6-4113-498F-BD9A-B45BE720B567}" name="CÓDIGO CATÁLOGO"/>
    <tableColumn id="2" xr3:uid="{CED3ED7A-2980-4081-B66B-CFC9805283D5}" name="ARTÍCULO">
      <calculatedColumnFormula>IFERROR(INDEX(UNSPSCDes,MATCH(INDIRECT(ADDRESS(ROW(),COLUMN()-1,4)),UNSPSCCode,0)),"")</calculatedColumnFormula>
    </tableColumn>
    <tableColumn id="3" xr3:uid="{D521DC31-CBFC-4C32-A2E0-9F1CE31B9CB9}" name="UNIDAD DE MEDIDA"/>
    <tableColumn id="4" xr3:uid="{367F80C2-63BE-414B-8EEC-5E4CD0F9FC06}" name="CANTIDAD TOTAL ESTIMADA"/>
    <tableColumn id="5" xr3:uid="{22FB9117-8BAC-4210-B4FE-85B5B7CA310F}" name="PRECIO UNITARIO ESTIMADO"/>
    <tableColumn id="6" xr3:uid="{E9609F24-062A-459C-880D-26C89FD53F0E}"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E196B300-0B67-4CB4-9946-C458BD33B6DA}" name="Table3134" displayName="Table3134" ref="A1652:F1653" totalsRowShown="0">
  <autoFilter ref="A1652:F1653" xr:uid="{E196B300-0B67-4CB4-9946-C458BD33B6DA}"/>
  <tableColumns count="6">
    <tableColumn id="1" xr3:uid="{EF6F5469-3781-4007-8D97-0F17BD2235EF}" name="CÓDIGO CATÁLOGO"/>
    <tableColumn id="2" xr3:uid="{B60773E9-D813-4671-97AB-78EFE4D1C067}" name="ARTÍCULO">
      <calculatedColumnFormula>IFERROR(INDEX(UNSPSCDes,MATCH(INDIRECT(ADDRESS(ROW(),COLUMN()-1,4)),UNSPSCCode,0)),"")</calculatedColumnFormula>
    </tableColumn>
    <tableColumn id="3" xr3:uid="{EDF648F2-EA87-40C3-ACC4-1D3622F5D43C}" name="UNIDAD DE MEDIDA"/>
    <tableColumn id="4" xr3:uid="{FAD43033-62A5-4B5E-A9BF-A0EE3B73A628}" name="CANTIDAD TOTAL ESTIMADA"/>
    <tableColumn id="5" xr3:uid="{08549168-CE83-482F-ADD5-BAA551BDB47C}" name="PRECIO UNITARIO ESTIMADO"/>
    <tableColumn id="6" xr3:uid="{B7AB32BA-AA33-4D11-935A-62DC8D03A6ED}"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8F2E2D39-CE28-4ED3-8736-0E6AE94DF57F}" name="Table3135" displayName="Table3135" ref="A1663:F1664" totalsRowShown="0">
  <autoFilter ref="A1663:F1664" xr:uid="{8F2E2D39-CE28-4ED3-8736-0E6AE94DF57F}"/>
  <tableColumns count="6">
    <tableColumn id="1" xr3:uid="{7E3F01F1-E532-4E40-9BD7-48A721B0B094}" name="CÓDIGO CATÁLOGO"/>
    <tableColumn id="2" xr3:uid="{408E75A7-73B9-484F-88C2-38BF01D3F486}" name="ARTÍCULO">
      <calculatedColumnFormula>IFERROR(INDEX(UNSPSCDes,MATCH(INDIRECT(ADDRESS(ROW(),COLUMN()-1,4)),UNSPSCCode,0)),"")</calculatedColumnFormula>
    </tableColumn>
    <tableColumn id="3" xr3:uid="{631CA8E6-4B3C-46BD-9162-B3745B9E646D}" name="UNIDAD DE MEDIDA"/>
    <tableColumn id="4" xr3:uid="{1EF5ABEF-622E-4925-8236-80E180505B05}" name="CANTIDAD TOTAL ESTIMADA"/>
    <tableColumn id="5" xr3:uid="{297BC76F-89AC-4666-A009-6B9F130AC3CF}" name="PRECIO UNITARIO ESTIMADO"/>
    <tableColumn id="6" xr3:uid="{C14715D1-F796-4902-94F5-AB6A191FD6B1}"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4C8D5197-AC05-4B92-A4AA-CFC1E23B36B3}" name="Table3145" displayName="Table3145" ref="A1674:F1675" totalsRowShown="0">
  <autoFilter ref="A1674:F1675" xr:uid="{4C8D5197-AC05-4B92-A4AA-CFC1E23B36B3}"/>
  <tableColumns count="6">
    <tableColumn id="1" xr3:uid="{ADFA3BBE-7651-470B-9E82-0CB73A798E57}" name="CÓDIGO CATÁLOGO"/>
    <tableColumn id="2" xr3:uid="{F14FEA6E-7147-4784-AE15-8A43D82FC2A1}" name="ARTÍCULO">
      <calculatedColumnFormula>IFERROR(INDEX(UNSPSCDes,MATCH(INDIRECT(ADDRESS(ROW(),COLUMN()-1,4)),UNSPSCCode,0)),"")</calculatedColumnFormula>
    </tableColumn>
    <tableColumn id="3" xr3:uid="{3202E6B9-ADE2-414B-B21D-EBF6B07274CA}" name="UNIDAD DE MEDIDA"/>
    <tableColumn id="4" xr3:uid="{F6D848CF-E525-41D8-ADA2-6EA5E3D91A9A}" name="CANTIDAD TOTAL ESTIMADA"/>
    <tableColumn id="5" xr3:uid="{9188A194-40B9-47BF-B33E-093EFE2AA8DC}" name="PRECIO UNITARIO ESTIMADO"/>
    <tableColumn id="6" xr3:uid="{6DCB2919-F3F1-4CEE-ACB0-2190E8802643}"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AB68F569-115A-40FD-B819-E245D12FC381}" name="Table3147" displayName="Table3147" ref="A1685:F1686" totalsRowShown="0">
  <autoFilter ref="A1685:F1686" xr:uid="{AB68F569-115A-40FD-B819-E245D12FC381}"/>
  <tableColumns count="6">
    <tableColumn id="1" xr3:uid="{5A7D1E26-2607-43FD-86C3-8A40181F109D}" name="CÓDIGO CATÁLOGO" dataDxfId="2" dataCellStyle="ArticleBody"/>
    <tableColumn id="2" xr3:uid="{7FE7D9F3-7AC2-47EC-A104-517B4366E127}" name="ARTÍCULO">
      <calculatedColumnFormula>IFERROR(INDEX(UNSPSCDes,MATCH(INDIRECT(ADDRESS(ROW(),COLUMN()-1,4)),UNSPSCCode,0)),"")</calculatedColumnFormula>
    </tableColumn>
    <tableColumn id="3" xr3:uid="{BB235E2C-36C2-4E7E-9CDA-D9593DB8BE76}" name="UNIDAD DE MEDIDA"/>
    <tableColumn id="4" xr3:uid="{CD88AFE1-3B7E-49D1-81E4-E6314C7F537B}" name="CANTIDAD TOTAL ESTIMADA"/>
    <tableColumn id="5" xr3:uid="{91A5A95D-C802-41F1-BF23-6686D65457C2}" name="PRECIO UNITARIO ESTIMADO"/>
    <tableColumn id="6" xr3:uid="{1300F46A-EB2B-482A-8007-BF698943D5C0}"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E3A220F3-8950-421A-A8B7-837840F9E53D}" name="Table3148" displayName="Table3148" ref="A1696:F1697" totalsRowShown="0">
  <autoFilter ref="A1696:F1697" xr:uid="{E3A220F3-8950-421A-A8B7-837840F9E53D}"/>
  <tableColumns count="6">
    <tableColumn id="1" xr3:uid="{96D42960-66D9-4ABC-B20B-219DD21D55D2}" name="CÓDIGO CATÁLOGO" dataDxfId="1" dataCellStyle="ArticleBody"/>
    <tableColumn id="2" xr3:uid="{D85F6F78-2B0E-4629-93D6-4720601992B7}" name="ARTÍCULO">
      <calculatedColumnFormula>IFERROR(INDEX(UNSPSCDes,MATCH(INDIRECT(ADDRESS(ROW(),COLUMN()-1,4)),UNSPSCCode,0)),"")</calculatedColumnFormula>
    </tableColumn>
    <tableColumn id="3" xr3:uid="{A017856E-7C2F-492D-BCFA-3BDC6BB83309}" name="UNIDAD DE MEDIDA"/>
    <tableColumn id="4" xr3:uid="{693D2765-2BB8-416E-9DD6-95D74F1BD1AE}" name="CANTIDAD TOTAL ESTIMADA"/>
    <tableColumn id="5" xr3:uid="{5C416B75-8D28-4272-A92E-EFC22D5D5240}" name="PRECIO UNITARIO ESTIMADO"/>
    <tableColumn id="6" xr3:uid="{0E35F9AD-E932-492E-8295-D720E578FF0D}"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9F331D9C-A2AA-4B38-BBC1-9A9FA9C60803}" name="Table3149" displayName="Table3149" ref="A1707:F1708" totalsRowShown="0">
  <autoFilter ref="A1707:F1708" xr:uid="{9F331D9C-A2AA-4B38-BBC1-9A9FA9C60803}"/>
  <tableColumns count="6">
    <tableColumn id="1" xr3:uid="{627E4C81-B511-42F4-A9D3-4A0168AEDF6A}" name="CÓDIGO CATÁLOGO" dataDxfId="0" dataCellStyle="ArticleBody"/>
    <tableColumn id="2" xr3:uid="{6C9E0A20-BB8C-4057-9AE8-1D92BF1588C4}" name="ARTÍCULO">
      <calculatedColumnFormula>IFERROR(INDEX(UNSPSCDes,MATCH(INDIRECT(ADDRESS(ROW(),COLUMN()-1,4)),UNSPSCCode,0)),"")</calculatedColumnFormula>
    </tableColumn>
    <tableColumn id="3" xr3:uid="{6184A47D-49AB-4A6E-9889-C85D8C91CC5C}" name="UNIDAD DE MEDIDA"/>
    <tableColumn id="4" xr3:uid="{00C362B9-933A-465C-B749-086EAF61C560}" name="CANTIDAD TOTAL ESTIMADA"/>
    <tableColumn id="5" xr3:uid="{FE0269A2-7C5F-4C4F-81AC-59F3DEFDBB44}" name="PRECIO UNITARIO ESTIMADO"/>
    <tableColumn id="6" xr3:uid="{94EB188F-A55C-4B91-A8DE-BE9E4843CBD4}"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8FBEE86-12EC-46AC-A616-5F7B947D9A97}" name="Table316" displayName="Table316" ref="A193:F195" totalsRowShown="0">
  <autoFilter ref="A193:F195" xr:uid="{D8FBEE86-12EC-46AC-A616-5F7B947D9A97}"/>
  <tableColumns count="6">
    <tableColumn id="1" xr3:uid="{90569011-1338-4039-B99E-65BADC7139BF}" name="CÓDIGO CATÁLOGO" dataDxfId="41" dataCellStyle="ArticleBody"/>
    <tableColumn id="2" xr3:uid="{E7A3C0D5-EC83-478B-BE87-E3DAE99B05D5}" name="ARTÍCULO">
      <calculatedColumnFormula>IFERROR(INDEX(UNSPSCDes,MATCH(INDIRECT(ADDRESS(ROW(),COLUMN()-1,4)),UNSPSCCode,0)),"")</calculatedColumnFormula>
    </tableColumn>
    <tableColumn id="3" xr3:uid="{A110A8D1-39DA-43A3-8EC5-B32D72145C96}" name="UNIDAD DE MEDIDA"/>
    <tableColumn id="4" xr3:uid="{94CCB3D6-B823-4402-AEAA-1A76EE27877B}" name="CANTIDAD TOTAL ESTIMADA"/>
    <tableColumn id="5" xr3:uid="{4709F648-C2E5-483F-B25B-B64CFBD07D22}" name="PRECIO UNITARIO ESTIMADO"/>
    <tableColumn id="6" xr3:uid="{9D7AB335-3B26-4CED-B561-DE65AFB067B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D6EE762-B7CE-41AC-BC43-A7915A6F4E8E}" name="Table317" displayName="Table317" ref="A205:F206" totalsRowShown="0">
  <autoFilter ref="A205:F206" xr:uid="{4D6EE762-B7CE-41AC-BC43-A7915A6F4E8E}"/>
  <tableColumns count="6">
    <tableColumn id="1" xr3:uid="{266EAA52-6DFA-4806-A539-FF588FF25B49}" name="CÓDIGO CATÁLOGO"/>
    <tableColumn id="2" xr3:uid="{949B1BF2-0302-44B2-8209-89A72ABBC6FF}" name="ARTÍCULO">
      <calculatedColumnFormula>IFERROR(INDEX(UNSPSCDes,MATCH(INDIRECT(ADDRESS(ROW(),COLUMN()-1,4)),UNSPSCCode,0)),"")</calculatedColumnFormula>
    </tableColumn>
    <tableColumn id="3" xr3:uid="{985F5C41-AF0E-4A3D-8DB1-BC8FDB99AFDF}" name="UNIDAD DE MEDIDA"/>
    <tableColumn id="4" xr3:uid="{43B71218-F12C-461F-8719-A257300EC346}" name="CANTIDAD TOTAL ESTIMADA"/>
    <tableColumn id="5" xr3:uid="{829383F8-432A-4875-8EAF-D8EDF9CD9256}" name="PRECIO UNITARIO ESTIMADO"/>
    <tableColumn id="6" xr3:uid="{F5A29743-231D-4CC8-AD88-F6551C916FAF}"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ACC54BA-E7E6-4464-9937-956B5590C803}" name="Table318" displayName="Table318" ref="A216:F217" totalsRowShown="0">
  <autoFilter ref="A216:F217" xr:uid="{7ACC54BA-E7E6-4464-9937-956B5590C803}"/>
  <tableColumns count="6">
    <tableColumn id="1" xr3:uid="{EB10D4EA-F7FC-4F84-9992-604D5A695C13}" name="CÓDIGO CATÁLOGO"/>
    <tableColumn id="2" xr3:uid="{E6C601A9-A763-41E2-B427-FFF9FBB6A50E}" name="ARTÍCULO">
      <calculatedColumnFormula>IFERROR(INDEX(UNSPSCDes,MATCH(INDIRECT(ADDRESS(ROW(),COLUMN()-1,4)),UNSPSCCode,0)),"")</calculatedColumnFormula>
    </tableColumn>
    <tableColumn id="3" xr3:uid="{3700BBAD-8EF8-4FCA-96A4-6D3AA2A7EF11}" name="UNIDAD DE MEDIDA"/>
    <tableColumn id="4" xr3:uid="{21B71BEE-34CB-4B8A-9AEB-AA57890A3087}" name="CANTIDAD TOTAL ESTIMADA"/>
    <tableColumn id="5" xr3:uid="{AA21187F-4215-471E-A833-3C0A481048EB}" name="PRECIO UNITARIO ESTIMADO"/>
    <tableColumn id="6" xr3:uid="{EC8B7969-98E5-4909-AA15-A93098BA58A7}"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ECCD49-B7B2-4B82-B74F-DDC784A48CDD}" name="Table319" displayName="Table319" ref="A227:F229" totalsRowShown="0">
  <autoFilter ref="A227:F229" xr:uid="{42ECCD49-B7B2-4B82-B74F-DDC784A48CDD}"/>
  <tableColumns count="6">
    <tableColumn id="1" xr3:uid="{20ADF3AF-4E0B-4D9E-9280-9A5501590078}" name="CÓDIGO CATÁLOGO"/>
    <tableColumn id="2" xr3:uid="{07735B71-F626-4FCF-B724-9F931E0385A3}" name="ARTÍCULO">
      <calculatedColumnFormula>IFERROR(INDEX(UNSPSCDes,MATCH(INDIRECT(ADDRESS(ROW(),COLUMN()-1,4)),UNSPSCCode,0)),"")</calculatedColumnFormula>
    </tableColumn>
    <tableColumn id="3" xr3:uid="{80C055D7-A4A0-46F1-94A6-2B67A43F06F9}" name="UNIDAD DE MEDIDA"/>
    <tableColumn id="4" xr3:uid="{6880FA58-B580-4DCB-AA40-DA8942C95507}" name="CANTIDAD TOTAL ESTIMADA"/>
    <tableColumn id="5" xr3:uid="{1FC93482-FEE0-499C-AEC1-7E8C4ADE417C}" name="PRECIO UNITARIO ESTIMADO"/>
    <tableColumn id="6" xr3:uid="{8ACE57BD-C532-4200-AF91-B0F6A47E08E4}"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E0C3355-D18A-4E11-B2D6-0D2FFCA0F532}" name="Table320" displayName="Table320" ref="A239:F241" totalsRowShown="0">
  <autoFilter ref="A239:F241" xr:uid="{BE0C3355-D18A-4E11-B2D6-0D2FFCA0F532}"/>
  <tableColumns count="6">
    <tableColumn id="1" xr3:uid="{D859BDC1-90DE-4016-8C4D-EE06B4834EC6}" name="CÓDIGO CATÁLOGO"/>
    <tableColumn id="2" xr3:uid="{CBA882B4-C7C9-4A2C-95B3-4D97F1815EE4}" name="ARTÍCULO">
      <calculatedColumnFormula>IFERROR(INDEX(UNSPSCDes,MATCH(INDIRECT(ADDRESS(ROW(),COLUMN()-1,4)),UNSPSCCode,0)),"")</calculatedColumnFormula>
    </tableColumn>
    <tableColumn id="3" xr3:uid="{96968813-0A8C-460B-B4EB-1AE9DC93B691}" name="UNIDAD DE MEDIDA"/>
    <tableColumn id="4" xr3:uid="{91E4117E-3B27-4052-B690-7411FA24CAD2}" name="CANTIDAD TOTAL ESTIMADA"/>
    <tableColumn id="5" xr3:uid="{564CE16A-E4AE-48AA-AE5F-359B42DB6579}" name="PRECIO UNITARIO ESTIMADO"/>
    <tableColumn id="6" xr3:uid="{CCD44486-CAC5-4399-B6EE-D1709FE0F72D}"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B385D06-E8EE-4868-87AF-27B9A618656A}" name="Table321" displayName="Table321" ref="A251:F253" totalsRowShown="0">
  <autoFilter ref="A251:F253" xr:uid="{AB385D06-E8EE-4868-87AF-27B9A618656A}"/>
  <tableColumns count="6">
    <tableColumn id="1" xr3:uid="{30550EF3-9D11-4280-AABB-8A8BCFDA2EA8}" name="CÓDIGO CATÁLOGO" dataDxfId="40" dataCellStyle="ArticleBody"/>
    <tableColumn id="2" xr3:uid="{04A27619-3928-47A4-9602-1859C390E4F0}" name="ARTÍCULO">
      <calculatedColumnFormula>IFERROR(INDEX(UNSPSCDes,MATCH(INDIRECT(ADDRESS(ROW(),COLUMN()-1,4)),UNSPSCCode,0)),"")</calculatedColumnFormula>
    </tableColumn>
    <tableColumn id="3" xr3:uid="{7A7E90A9-2B36-4233-8054-FA912D5EAE96}" name="UNIDAD DE MEDIDA"/>
    <tableColumn id="4" xr3:uid="{4E452A2F-9413-4F5D-99B4-FA0F710423C3}" name="CANTIDAD TOTAL ESTIMADA"/>
    <tableColumn id="5" xr3:uid="{68D80F43-991E-4247-95A0-4FCB57F6A33D}" name="PRECIO UNITARIO ESTIMADO"/>
    <tableColumn id="6" xr3:uid="{1C6C201D-FFA4-46C4-AB70-28446C02A37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3903A8-3935-4654-B5F5-87D81E66D38D}" name="Table32" displayName="Table32" ref="A33:F34" totalsRowShown="0">
  <autoFilter ref="A33:F34" xr:uid="{2A3903A8-3935-4654-B5F5-87D81E66D38D}"/>
  <tableColumns count="6">
    <tableColumn id="1" xr3:uid="{DBE7E69F-45B3-4CDD-9549-D1C306E57638}" name="CÓDIGO CATÁLOGO"/>
    <tableColumn id="2" xr3:uid="{6CDC4012-54C4-4E3D-A79E-64534F8E20F9}" name="ARTÍCULO">
      <calculatedColumnFormula>IFERROR(INDEX(UNSPSCDes,MATCH(INDIRECT(ADDRESS(ROW(),COLUMN()-1,4)),UNSPSCCode,0)),"")</calculatedColumnFormula>
    </tableColumn>
    <tableColumn id="3" xr3:uid="{C9FCFD89-5FC1-4610-99A3-5581CCB6059D}" name="UNIDAD DE MEDIDA"/>
    <tableColumn id="4" xr3:uid="{FDBBFC5A-3FC0-434F-86A1-7CE59E7BC513}" name="CANTIDAD TOTAL ESTIMADA"/>
    <tableColumn id="5" xr3:uid="{16CD0AC3-77E3-4BFF-B70C-58AF6A5516AA}" name="PRECIO UNITARIO ESTIMADO"/>
    <tableColumn id="6" xr3:uid="{2E30BB84-022D-46CA-9738-10B494A70471}"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CCE0CF3-80A4-4701-8550-BCED73F1762C}" name="Table322" displayName="Table322" ref="A263:F265" totalsRowShown="0">
  <autoFilter ref="A263:F265" xr:uid="{8CCE0CF3-80A4-4701-8550-BCED73F1762C}"/>
  <tableColumns count="6">
    <tableColumn id="1" xr3:uid="{01036F57-C4A5-43B4-99EB-093DDC1976CC}" name="CÓDIGO CATÁLOGO"/>
    <tableColumn id="2" xr3:uid="{6A56EBF5-BBD7-4D24-9432-32D77F943ED3}" name="ARTÍCULO">
      <calculatedColumnFormula>IFERROR(INDEX(UNSPSCDes,MATCH(INDIRECT(ADDRESS(ROW(),COLUMN()-1,4)),UNSPSCCode,0)),"")</calculatedColumnFormula>
    </tableColumn>
    <tableColumn id="3" xr3:uid="{98E1B7AE-C777-4FDF-ABEE-C5E8134A0D61}" name="UNIDAD DE MEDIDA"/>
    <tableColumn id="4" xr3:uid="{C28C854C-07C6-43F5-92DF-94931685A557}" name="CANTIDAD TOTAL ESTIMADA"/>
    <tableColumn id="5" xr3:uid="{7E253FA6-DD24-4D35-B193-4F36FC39E9BC}" name="PRECIO UNITARIO ESTIMADO"/>
    <tableColumn id="6" xr3:uid="{8FA737AC-B807-4AFD-84D0-BD91446E4ABF}"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AFDC1E7-F251-4CE0-A356-13799930F4A8}" name="Table327" displayName="Table327" ref="A275:F277" totalsRowShown="0">
  <autoFilter ref="A275:F277" xr:uid="{AAFDC1E7-F251-4CE0-A356-13799930F4A8}"/>
  <tableColumns count="6">
    <tableColumn id="1" xr3:uid="{8E4A14D7-AAA8-4816-93E6-7282EF60A091}" name="CÓDIGO CATÁLOGO"/>
    <tableColumn id="2" xr3:uid="{3EC0EBF7-19F0-48F1-84C1-9A13BEC616DC}" name="ARTÍCULO">
      <calculatedColumnFormula>IFERROR(INDEX(UNSPSCDes,MATCH(INDIRECT(ADDRESS(ROW(),COLUMN()-1,4)),UNSPSCCode,0)),"")</calculatedColumnFormula>
    </tableColumn>
    <tableColumn id="3" xr3:uid="{74BB3C91-0186-4F94-8425-5F4C65140E83}" name="UNIDAD DE MEDIDA"/>
    <tableColumn id="4" xr3:uid="{50B130C7-19E3-4CC3-9F5E-F70C95792AD4}" name="CANTIDAD TOTAL ESTIMADA"/>
    <tableColumn id="5" xr3:uid="{91D039E6-0EF2-4C98-A82D-1BCB2B83052B}" name="PRECIO UNITARIO ESTIMADO"/>
    <tableColumn id="6" xr3:uid="{48BB4486-C7B3-48C3-B48E-E0B2F83E0603}"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43DFFAE8-B2E6-42E0-855D-2C57EB2F04C9}" name="Table328" displayName="Table328" ref="A287:F290" totalsRowShown="0">
  <autoFilter ref="A287:F290" xr:uid="{43DFFAE8-B2E6-42E0-855D-2C57EB2F04C9}"/>
  <tableColumns count="6">
    <tableColumn id="1" xr3:uid="{ECE2C778-59DA-4AAD-B70B-E89D4E682591}" name="CÓDIGO CATÁLOGO"/>
    <tableColumn id="2" xr3:uid="{D7841C27-86E5-4E83-A381-61C834CBF190}" name="ARTÍCULO">
      <calculatedColumnFormula>IFERROR(INDEX(UNSPSCDes,MATCH(INDIRECT(ADDRESS(ROW(),COLUMN()-1,4)),UNSPSCCode,0)),"")</calculatedColumnFormula>
    </tableColumn>
    <tableColumn id="3" xr3:uid="{B0F71B6D-74FF-4C67-AB26-6DF38E04EFA1}" name="UNIDAD DE MEDIDA"/>
    <tableColumn id="4" xr3:uid="{D2B29EFF-F4BA-4A82-884E-4CC7367B3488}" name="CANTIDAD TOTAL ESTIMADA"/>
    <tableColumn id="5" xr3:uid="{64AA30CB-3ADB-4282-8DEF-3A907EDD8F8C}" name="PRECIO UNITARIO ESTIMADO"/>
    <tableColumn id="6" xr3:uid="{A14FB894-5E6E-412E-B62C-BAC1A071C761}"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D965FB7-B68D-4996-916F-ACB4B9522831}" name="Table329" displayName="Table329" ref="A300:F302" totalsRowShown="0">
  <autoFilter ref="A300:F302" xr:uid="{7D965FB7-B68D-4996-916F-ACB4B9522831}"/>
  <tableColumns count="6">
    <tableColumn id="1" xr3:uid="{1074B75F-E395-43B7-B94D-233D7DB001F2}" name="CÓDIGO CATÁLOGO"/>
    <tableColumn id="2" xr3:uid="{AE8D9244-0E23-4832-9D32-6055108E6990}" name="ARTÍCULO">
      <calculatedColumnFormula>IFERROR(INDEX(UNSPSCDes,MATCH(INDIRECT(ADDRESS(ROW(),COLUMN()-1,4)),UNSPSCCode,0)),"")</calculatedColumnFormula>
    </tableColumn>
    <tableColumn id="3" xr3:uid="{FDA213E6-5783-4CA9-91CE-0F30B398EFC0}" name="UNIDAD DE MEDIDA"/>
    <tableColumn id="4" xr3:uid="{94482199-68F5-4239-BD78-9E93B0D731FC}" name="CANTIDAD TOTAL ESTIMADA"/>
    <tableColumn id="5" xr3:uid="{ECD69A15-4E16-4654-8BB3-4BE9B0966848}" name="PRECIO UNITARIO ESTIMADO"/>
    <tableColumn id="6" xr3:uid="{983E1D2F-3621-4F00-AE1B-AB1C1C4B7DC8}"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7D1946F-3A07-4716-B934-A8FBCCE58334}" name="Table330" displayName="Table330" ref="A312:F314" totalsRowShown="0">
  <autoFilter ref="A312:F314" xr:uid="{17D1946F-3A07-4716-B934-A8FBCCE58334}"/>
  <tableColumns count="6">
    <tableColumn id="1" xr3:uid="{A2D7C403-997D-43A3-9887-F93C64ED9B6F}" name="CÓDIGO CATÁLOGO"/>
    <tableColumn id="2" xr3:uid="{BB83F966-18FC-467D-B2A4-5BDEF7D3C57D}" name="ARTÍCULO">
      <calculatedColumnFormula>IFERROR(INDEX(UNSPSCDes,MATCH(INDIRECT(ADDRESS(ROW(),COLUMN()-1,4)),UNSPSCCode,0)),"")</calculatedColumnFormula>
    </tableColumn>
    <tableColumn id="3" xr3:uid="{28C68BE9-6687-4690-86EF-34B62B50B6F8}" name="UNIDAD DE MEDIDA"/>
    <tableColumn id="4" xr3:uid="{56F9C411-7BE2-4BE0-BF1C-97743AA17CAB}" name="CANTIDAD TOTAL ESTIMADA"/>
    <tableColumn id="5" xr3:uid="{A7DCA2A6-9C43-4D65-B24D-6FEB6138DF8A}" name="PRECIO UNITARIO ESTIMADO"/>
    <tableColumn id="6" xr3:uid="{C0A592EC-1B6D-40BC-B8F2-621629A6C84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FF6D1E-44C3-4ED4-9B66-AC8790F0B6B1}" name="Table331" displayName="Table331" ref="A324:F328" totalsRowShown="0">
  <autoFilter ref="A324:F328" xr:uid="{EEFF6D1E-44C3-4ED4-9B66-AC8790F0B6B1}"/>
  <tableColumns count="6">
    <tableColumn id="1" xr3:uid="{5FDBF4A2-4D0A-467F-AFAC-7BBFA997C4CF}" name="CÓDIGO CATÁLOGO"/>
    <tableColumn id="2" xr3:uid="{BD493F7D-31E8-4B35-8B72-FF61D21AD460}" name="ARTÍCULO">
      <calculatedColumnFormula>IFERROR(INDEX(UNSPSCDes,MATCH(INDIRECT(ADDRESS(ROW(),COLUMN()-1,4)),UNSPSCCode,0)),"")</calculatedColumnFormula>
    </tableColumn>
    <tableColumn id="3" xr3:uid="{8CCCD807-6A2A-46C6-877F-F45F1C812043}" name="UNIDAD DE MEDIDA"/>
    <tableColumn id="4" xr3:uid="{D9E5CBFD-5137-4956-8706-0CBF0EB504BD}" name="CANTIDAD TOTAL ESTIMADA"/>
    <tableColumn id="5" xr3:uid="{DE6AEBED-2E45-4E81-823F-95C8512D8691}" name="PRECIO UNITARIO ESTIMADO"/>
    <tableColumn id="6" xr3:uid="{DFA6753E-7E25-43F6-92A5-A5B85FAB279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9F4A9A6-B0F8-42A0-9150-8F438DC7EB1B}" name="Table332" displayName="Table332" ref="A338:F344" totalsRowShown="0">
  <autoFilter ref="A338:F344" xr:uid="{F9F4A9A6-B0F8-42A0-9150-8F438DC7EB1B}"/>
  <tableColumns count="6">
    <tableColumn id="1" xr3:uid="{4D0B540D-C5D7-4B3E-A4EC-B44A747E46A8}" name="CÓDIGO CATÁLOGO"/>
    <tableColumn id="2" xr3:uid="{46880D9A-7277-4CBE-BFAB-BE0AAD89F032}" name="ARTÍCULO">
      <calculatedColumnFormula>IFERROR(INDEX(UNSPSCDes,MATCH(INDIRECT(ADDRESS(ROW(),COLUMN()-1,4)),UNSPSCCode,0)),"")</calculatedColumnFormula>
    </tableColumn>
    <tableColumn id="3" xr3:uid="{6B303B95-AD6F-454A-A3C9-906120ADFFB9}" name="UNIDAD DE MEDIDA"/>
    <tableColumn id="4" xr3:uid="{06ED62D3-EE12-4B52-AD74-4259B30C6922}" name="CANTIDAD TOTAL ESTIMADA"/>
    <tableColumn id="5" xr3:uid="{AF99DA70-D277-4D86-A3CF-CA0DC03D8987}" name="PRECIO UNITARIO ESTIMADO"/>
    <tableColumn id="6" xr3:uid="{A5C1DBD2-4F0D-4761-AF71-A4756A105E18}"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187C370-AF63-4BFC-94BE-581FA4EB307C}" name="Table333" displayName="Table333" ref="A354:F358" totalsRowShown="0">
  <autoFilter ref="A354:F358" xr:uid="{3187C370-AF63-4BFC-94BE-581FA4EB307C}"/>
  <tableColumns count="6">
    <tableColumn id="1" xr3:uid="{EEED9530-53E7-4AE5-A530-D82BE195E4A5}" name="CÓDIGO CATÁLOGO"/>
    <tableColumn id="2" xr3:uid="{C91DF28C-C792-4F03-898B-3F8655500D2C}" name="ARTÍCULO">
      <calculatedColumnFormula>IFERROR(INDEX(UNSPSCDes,MATCH(INDIRECT(ADDRESS(ROW(),COLUMN()-1,4)),UNSPSCCode,0)),"")</calculatedColumnFormula>
    </tableColumn>
    <tableColumn id="3" xr3:uid="{8B89C0DD-72E7-43FA-BDFE-F3442917A604}" name="UNIDAD DE MEDIDA"/>
    <tableColumn id="4" xr3:uid="{E9DB0229-232B-48B6-BE99-4F2FE3E7F330}" name="CANTIDAD TOTAL ESTIMADA"/>
    <tableColumn id="5" xr3:uid="{9F4D09D5-5BCE-409D-8C97-F803B0F69AA2}" name="PRECIO UNITARIO ESTIMADO"/>
    <tableColumn id="6" xr3:uid="{C4287A8A-93F1-41AB-B2DE-0F23BE1C05B3}"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71F1380-8F62-4B05-8EAE-48C3E3E21533}" name="Table334" displayName="Table334" ref="A368:F373" totalsRowShown="0">
  <autoFilter ref="A368:F373" xr:uid="{D71F1380-8F62-4B05-8EAE-48C3E3E21533}"/>
  <tableColumns count="6">
    <tableColumn id="1" xr3:uid="{4429460F-06FA-4815-BA35-9F8B1B9B4EA3}" name="CÓDIGO CATÁLOGO"/>
    <tableColumn id="2" xr3:uid="{ECD8C370-99C0-4894-A6AF-B76D023B4B83}" name="ARTÍCULO">
      <calculatedColumnFormula>IFERROR(INDEX(UNSPSCDes,MATCH(INDIRECT(ADDRESS(ROW(),COLUMN()-1,4)),UNSPSCCode,0)),"")</calculatedColumnFormula>
    </tableColumn>
    <tableColumn id="3" xr3:uid="{5F5B9FCA-E6DD-47CC-B96B-184A51668005}" name="UNIDAD DE MEDIDA"/>
    <tableColumn id="4" xr3:uid="{07F75E3D-ACC0-42AC-A493-358F40898D5A}" name="CANTIDAD TOTAL ESTIMADA"/>
    <tableColumn id="5" xr3:uid="{649FFCAA-64CF-4483-8FF6-F85234E501BE}" name="PRECIO UNITARIO ESTIMADO"/>
    <tableColumn id="6" xr3:uid="{EAD87462-ED55-40F4-8235-AD9625B25902}"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D8674A2-6DFE-4091-9828-5A9AB0FD6B01}" name="Table335" displayName="Table335" ref="A383:F385" totalsRowShown="0">
  <autoFilter ref="A383:F385" xr:uid="{BD8674A2-6DFE-4091-9828-5A9AB0FD6B01}"/>
  <tableColumns count="6">
    <tableColumn id="1" xr3:uid="{9EBB8496-A400-4D59-BF90-44B073960E83}" name="CÓDIGO CATÁLOGO"/>
    <tableColumn id="2" xr3:uid="{C31A7D4F-5980-45F0-95FB-B208FF8D292B}" name="ARTÍCULO">
      <calculatedColumnFormula>IFERROR(INDEX(UNSPSCDes,MATCH(INDIRECT(ADDRESS(ROW(),COLUMN()-1,4)),UNSPSCCode,0)),"")</calculatedColumnFormula>
    </tableColumn>
    <tableColumn id="3" xr3:uid="{4885FCB5-BF12-4A68-8F31-1E60CD9187A3}" name="UNIDAD DE MEDIDA"/>
    <tableColumn id="4" xr3:uid="{AB2BBA03-29B3-4A90-AE74-1762D8756C21}" name="CANTIDAD TOTAL ESTIMADA"/>
    <tableColumn id="5" xr3:uid="{CFCEEFE0-5A7E-4A99-8DB3-AB85664706F1}" name="PRECIO UNITARIO ESTIMADO"/>
    <tableColumn id="6" xr3:uid="{B9405F65-2F75-4BDA-BA9C-64C12218017A}"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5F27DCC-FFD3-49FE-AA77-6EEC25835D97}" name="Table33" displayName="Table33" ref="A44:F45" totalsRowShown="0">
  <autoFilter ref="A44:F45" xr:uid="{65F27DCC-FFD3-49FE-AA77-6EEC25835D97}"/>
  <tableColumns count="6">
    <tableColumn id="1" xr3:uid="{AB04C35F-5E74-4710-A788-743947191DBF}" name="CÓDIGO CATÁLOGO"/>
    <tableColumn id="2" xr3:uid="{525F16C3-1C22-48AB-ABE2-9145D731530A}" name="ARTÍCULO">
      <calculatedColumnFormula>IFERROR(INDEX(UNSPSCDes,MATCH(INDIRECT(ADDRESS(ROW(),COLUMN()-1,4)),UNSPSCCode,0)),"")</calculatedColumnFormula>
    </tableColumn>
    <tableColumn id="3" xr3:uid="{06AC76EF-8ABC-4586-84EE-B88A2CA2713E}" name="UNIDAD DE MEDIDA"/>
    <tableColumn id="4" xr3:uid="{5A9A9CC8-77D5-405F-9C48-81973CAB4471}" name="CANTIDAD TOTAL ESTIMADA"/>
    <tableColumn id="5" xr3:uid="{EC431B27-7D85-4543-B256-C350F988BD5D}" name="PRECIO UNITARIO ESTIMADO"/>
    <tableColumn id="6" xr3:uid="{C22B178E-CB66-410B-953F-C55F32FB659E}"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AED6F99-0C8D-4700-881F-C2A49B8D5A7E}" name="Table336" displayName="Table336" ref="A395:F397" totalsRowShown="0">
  <autoFilter ref="A395:F397" xr:uid="{CAED6F99-0C8D-4700-881F-C2A49B8D5A7E}"/>
  <tableColumns count="6">
    <tableColumn id="1" xr3:uid="{5C94FEF0-61B6-4E27-BD94-8F34A3D23318}" name="CÓDIGO CATÁLOGO"/>
    <tableColumn id="2" xr3:uid="{CB4D4569-6546-4255-9E7D-B36130D50A60}" name="ARTÍCULO">
      <calculatedColumnFormula>IFERROR(INDEX(UNSPSCDes,MATCH(INDIRECT(ADDRESS(ROW(),COLUMN()-1,4)),UNSPSCCode,0)),"")</calculatedColumnFormula>
    </tableColumn>
    <tableColumn id="3" xr3:uid="{3EB75EC9-C47B-45FD-965D-C93CA433B1AA}" name="UNIDAD DE MEDIDA"/>
    <tableColumn id="4" xr3:uid="{D3047EA0-B4EF-4DF2-BF76-645E8F21AC79}" name="CANTIDAD TOTAL ESTIMADA"/>
    <tableColumn id="5" xr3:uid="{9A57C3BA-3693-4D7A-A1B2-CFC5137A204C}" name="PRECIO UNITARIO ESTIMADO"/>
    <tableColumn id="6" xr3:uid="{786445DB-D604-449A-8E37-B8BA02F563BC}"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B53687A-3F5C-408C-A138-4BAEE57EF0BB}" name="Table337" displayName="Table337" ref="A407:F409" totalsRowShown="0">
  <autoFilter ref="A407:F409" xr:uid="{FB53687A-3F5C-408C-A138-4BAEE57EF0BB}"/>
  <tableColumns count="6">
    <tableColumn id="1" xr3:uid="{33CCE778-41DA-43A6-A97E-D705C58BAA50}" name="CÓDIGO CATÁLOGO"/>
    <tableColumn id="2" xr3:uid="{6AC1CE28-354E-4582-8706-33D3110CA7ED}" name="ARTÍCULO">
      <calculatedColumnFormula>IFERROR(INDEX(UNSPSCDes,MATCH(INDIRECT(ADDRESS(ROW(),COLUMN()-1,4)),UNSPSCCode,0)),"")</calculatedColumnFormula>
    </tableColumn>
    <tableColumn id="3" xr3:uid="{CA15F42C-DC48-45F4-B85C-BABB8581523F}" name="UNIDAD DE MEDIDA"/>
    <tableColumn id="4" xr3:uid="{1DA1E7CF-BD04-4566-9E07-54977B92100E}" name="CANTIDAD TOTAL ESTIMADA"/>
    <tableColumn id="5" xr3:uid="{5253D90A-F823-4264-B3B5-C2A1D5379E3F}" name="PRECIO UNITARIO ESTIMADO"/>
    <tableColumn id="6" xr3:uid="{AB43D167-9996-4287-9E04-8FBEF173ED2C}"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8A13257-95F3-48C0-8FDE-64060011CC6B}" name="Table338" displayName="Table338" ref="A419:F421" totalsRowShown="0">
  <autoFilter ref="A419:F421" xr:uid="{C8A13257-95F3-48C0-8FDE-64060011CC6B}"/>
  <tableColumns count="6">
    <tableColumn id="1" xr3:uid="{A3486BB7-D405-4DD6-B20E-F55CA55C2013}" name="CÓDIGO CATÁLOGO"/>
    <tableColumn id="2" xr3:uid="{838ECA33-E2BD-4D75-9E9B-C0F2C3DC859C}" name="ARTÍCULO">
      <calculatedColumnFormula>IFERROR(INDEX(UNSPSCDes,MATCH(INDIRECT(ADDRESS(ROW(),COLUMN()-1,4)),UNSPSCCode,0)),"")</calculatedColumnFormula>
    </tableColumn>
    <tableColumn id="3" xr3:uid="{03ED8D1E-8547-4BEC-BB28-2935DCC7EA8B}" name="UNIDAD DE MEDIDA"/>
    <tableColumn id="4" xr3:uid="{E2F8E70C-F182-4534-8CAD-5368CECC71CC}" name="CANTIDAD TOTAL ESTIMADA"/>
    <tableColumn id="5" xr3:uid="{A27C304C-D9C0-4416-A972-ADCBA4DAB427}" name="PRECIO UNITARIO ESTIMADO"/>
    <tableColumn id="6" xr3:uid="{BFE1C3D1-3539-488D-8117-1EED2BD2DE5F}"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1EFA96-D05F-47CD-8D8B-65768D641F6E}" name="Table339" displayName="Table339" ref="A431:F434" totalsRowShown="0">
  <autoFilter ref="A431:F434" xr:uid="{6C1EFA96-D05F-47CD-8D8B-65768D641F6E}"/>
  <tableColumns count="6">
    <tableColumn id="1" xr3:uid="{AD5ED1E1-01B6-4E16-8FBD-17730C0D12B4}" name="CÓDIGO CATÁLOGO"/>
    <tableColumn id="2" xr3:uid="{CEEE4F22-5FE4-4E0B-A715-1FF4BDD536F5}" name="ARTÍCULO">
      <calculatedColumnFormula>IFERROR(INDEX(UNSPSCDes,MATCH(INDIRECT(ADDRESS(ROW(),COLUMN()-1,4)),UNSPSCCode,0)),"")</calculatedColumnFormula>
    </tableColumn>
    <tableColumn id="3" xr3:uid="{2106B7C6-A346-4A2C-947E-A91187491B6F}" name="UNIDAD DE MEDIDA"/>
    <tableColumn id="4" xr3:uid="{C9A3F199-3DEC-4773-98F9-062926486F57}" name="CANTIDAD TOTAL ESTIMADA"/>
    <tableColumn id="5" xr3:uid="{50D6A0FE-7A1F-472F-9081-7AB2DCB96C09}" name="PRECIO UNITARIO ESTIMADO"/>
    <tableColumn id="6" xr3:uid="{420CA80F-A49F-4918-B39A-9B6E6E7EC07C}"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12F978-DC99-4D49-B717-DA6E97E9078B}" name="Table340" displayName="Table340" ref="A444:F447" totalsRowShown="0">
  <autoFilter ref="A444:F447" xr:uid="{5512F978-DC99-4D49-B717-DA6E97E9078B}"/>
  <tableColumns count="6">
    <tableColumn id="1" xr3:uid="{274B780B-E7BC-4887-8D1D-D99F8276B5DA}" name="CÓDIGO CATÁLOGO"/>
    <tableColumn id="2" xr3:uid="{827814A9-6F84-4F89-9586-0A04D9571799}" name="ARTÍCULO">
      <calculatedColumnFormula>IFERROR(INDEX(UNSPSCDes,MATCH(INDIRECT(ADDRESS(ROW(),COLUMN()-1,4)),UNSPSCCode,0)),"")</calculatedColumnFormula>
    </tableColumn>
    <tableColumn id="3" xr3:uid="{A2B2C92F-EF7F-4D3D-8F55-7CEBF3F6A617}" name="UNIDAD DE MEDIDA"/>
    <tableColumn id="4" xr3:uid="{7ED857DE-B0D7-4ED1-A148-FBE81F43AFDF}" name="CANTIDAD TOTAL ESTIMADA"/>
    <tableColumn id="5" xr3:uid="{06CE22A4-7BD8-4A70-A1B4-EC26ACACBD57}" name="PRECIO UNITARIO ESTIMADO"/>
    <tableColumn id="6" xr3:uid="{DE8A0453-5791-49EC-A44F-6524B9A3E7BF}"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1E2C624-96C2-424C-BF0B-989642C9FDC5}" name="Table341" displayName="Table341" ref="A457:F460" totalsRowShown="0">
  <autoFilter ref="A457:F460" xr:uid="{21E2C624-96C2-424C-BF0B-989642C9FDC5}"/>
  <tableColumns count="6">
    <tableColumn id="1" xr3:uid="{4408D78B-6051-412D-9DEA-9B305C6BCF15}" name="CÓDIGO CATÁLOGO"/>
    <tableColumn id="2" xr3:uid="{CC7FBD95-929A-4C33-B47C-EE5FEF506ADF}" name="ARTÍCULO">
      <calculatedColumnFormula>IFERROR(INDEX(UNSPSCDes,MATCH(INDIRECT(ADDRESS(ROW(),COLUMN()-1,4)),UNSPSCCode,0)),"")</calculatedColumnFormula>
    </tableColumn>
    <tableColumn id="3" xr3:uid="{8A912EBD-284A-47CB-B14D-0A46413D71A6}" name="UNIDAD DE MEDIDA"/>
    <tableColumn id="4" xr3:uid="{BE2B4235-C772-40B3-8ACB-E6E94CA7C9B5}" name="CANTIDAD TOTAL ESTIMADA"/>
    <tableColumn id="5" xr3:uid="{405A19FB-A80E-48E3-8D92-24A3C396028D}" name="PRECIO UNITARIO ESTIMADO"/>
    <tableColumn id="6" xr3:uid="{0E0AD1CB-2ABB-496C-89BA-71B26FA14EA4}"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7BE0190-AD0E-44D8-9F94-9F421D2BCDFC}" name="Table342" displayName="Table342" ref="A470:F473" totalsRowShown="0">
  <autoFilter ref="A470:F473" xr:uid="{47BE0190-AD0E-44D8-9F94-9F421D2BCDFC}"/>
  <tableColumns count="6">
    <tableColumn id="1" xr3:uid="{CB5A3E66-6564-436D-991C-0CB0AE814998}" name="CÓDIGO CATÁLOGO" dataDxfId="39" dataCellStyle="ArticleBody"/>
    <tableColumn id="2" xr3:uid="{940AD890-5A18-435D-8913-8CB19FBBF8FF}" name="ARTÍCULO">
      <calculatedColumnFormula>IFERROR(INDEX(UNSPSCDes,MATCH(INDIRECT(ADDRESS(ROW(),COLUMN()-1,4)),UNSPSCCode,0)),"")</calculatedColumnFormula>
    </tableColumn>
    <tableColumn id="3" xr3:uid="{F17158CB-3818-4006-8038-0BBAD6B85AD5}" name="UNIDAD DE MEDIDA"/>
    <tableColumn id="4" xr3:uid="{1F321E5F-0E72-478C-A082-15A3BECBC134}" name="CANTIDAD TOTAL ESTIMADA"/>
    <tableColumn id="5" xr3:uid="{607B3814-70DE-4E88-9BDE-02F27F607E38}" name="PRECIO UNITARIO ESTIMADO"/>
    <tableColumn id="6" xr3:uid="{9F0DE684-1A63-40B5-BC2B-03354258D1DB}"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7C8D28-FBF4-4193-B9C5-E8BF03FF0757}" name="Table343" displayName="Table343" ref="A483:F485" totalsRowShown="0">
  <autoFilter ref="A483:F485" xr:uid="{007C8D28-FBF4-4193-B9C5-E8BF03FF0757}"/>
  <tableColumns count="6">
    <tableColumn id="1" xr3:uid="{452C340E-5E09-4656-B9B6-AB3AFBB19566}" name="CÓDIGO CATÁLOGO"/>
    <tableColumn id="2" xr3:uid="{D24F5E53-8818-4BF5-B371-21320F1E4140}" name="ARTÍCULO">
      <calculatedColumnFormula>IFERROR(INDEX(UNSPSCDes,MATCH(INDIRECT(ADDRESS(ROW(),COLUMN()-1,4)),UNSPSCCode,0)),"")</calculatedColumnFormula>
    </tableColumn>
    <tableColumn id="3" xr3:uid="{4A78C7EF-596B-4866-ADB5-D4B7C94D54F9}" name="UNIDAD DE MEDIDA"/>
    <tableColumn id="4" xr3:uid="{06797E51-9CF0-4A66-829D-8314E6C8C7C3}" name="CANTIDAD TOTAL ESTIMADA"/>
    <tableColumn id="5" xr3:uid="{39F0065A-5DFA-4E23-BDE2-D046AA05579B}" name="PRECIO UNITARIO ESTIMADO"/>
    <tableColumn id="6" xr3:uid="{BCD30E33-49C3-4092-9340-00A9663755A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677B29F3-062E-4504-8EB3-56A2803E4A90}" name="Table344" displayName="Table344" ref="A495:F497" totalsRowShown="0">
  <autoFilter ref="A495:F497" xr:uid="{677B29F3-062E-4504-8EB3-56A2803E4A90}"/>
  <tableColumns count="6">
    <tableColumn id="1" xr3:uid="{2B26C1D6-B9DA-40B0-93BC-816B82069D22}" name="CÓDIGO CATÁLOGO"/>
    <tableColumn id="2" xr3:uid="{5ABD7AE8-51AD-47D4-817D-F911BFC5505F}" name="ARTÍCULO">
      <calculatedColumnFormula>IFERROR(INDEX(UNSPSCDes,MATCH(INDIRECT(ADDRESS(ROW(),COLUMN()-1,4)),UNSPSCCode,0)),"")</calculatedColumnFormula>
    </tableColumn>
    <tableColumn id="3" xr3:uid="{2D1C5E08-EA48-4004-AF9B-D7F87E964EE3}" name="UNIDAD DE MEDIDA"/>
    <tableColumn id="4" xr3:uid="{389E45F6-0F10-4084-B36E-5108B6662A61}" name="CANTIDAD TOTAL ESTIMADA"/>
    <tableColumn id="5" xr3:uid="{3EBCE53B-AF8D-4164-958E-E00B4A897E07}" name="PRECIO UNITARIO ESTIMADO"/>
    <tableColumn id="6" xr3:uid="{CF2059DE-8643-434E-A125-F1646016B298}"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9751939-83A2-4E41-8495-486E76698841}" name="Table345" displayName="Table345" ref="A507:F509" totalsRowShown="0">
  <autoFilter ref="A507:F509" xr:uid="{59751939-83A2-4E41-8495-486E76698841}"/>
  <tableColumns count="6">
    <tableColumn id="1" xr3:uid="{51151F2B-91DC-4309-89D7-A1AB57CA1C93}" name="CÓDIGO CATÁLOGO"/>
    <tableColumn id="2" xr3:uid="{9E023DD2-A447-4895-AC35-38741DC39B60}" name="ARTÍCULO">
      <calculatedColumnFormula>IFERROR(INDEX(UNSPSCDes,MATCH(INDIRECT(ADDRESS(ROW(),COLUMN()-1,4)),UNSPSCCode,0)),"")</calculatedColumnFormula>
    </tableColumn>
    <tableColumn id="3" xr3:uid="{E2CD1EE3-54BC-4A1E-82E4-FD9AC8B4BB36}" name="UNIDAD DE MEDIDA"/>
    <tableColumn id="4" xr3:uid="{CB5CA57F-7716-42A1-A025-30A1557E304C}" name="CANTIDAD TOTAL ESTIMADA"/>
    <tableColumn id="5" xr3:uid="{0A772022-ACF4-4304-B37E-E80FC028C03C}" name="PRECIO UNITARIO ESTIMADO"/>
    <tableColumn id="6" xr3:uid="{18008A33-217C-4878-99C9-F02E4AE203E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D9706CC-80EA-4A77-8A19-05F38D49C0A6}" name="Table36" displayName="Table36" ref="A55:F56" totalsRowShown="0">
  <autoFilter ref="A55:F56" xr:uid="{AD9706CC-80EA-4A77-8A19-05F38D49C0A6}"/>
  <tableColumns count="6">
    <tableColumn id="1" xr3:uid="{DB8E9D4F-35B3-4432-8A9E-5B2EADDB98CF}" name="CÓDIGO CATÁLOGO"/>
    <tableColumn id="2" xr3:uid="{BEF875B9-A27B-4966-B36E-93EC3E5499E5}" name="ARTÍCULO">
      <calculatedColumnFormula>IFERROR(INDEX(UNSPSCDes,MATCH(INDIRECT(ADDRESS(ROW(),COLUMN()-1,4)),UNSPSCCode,0)),"")</calculatedColumnFormula>
    </tableColumn>
    <tableColumn id="3" xr3:uid="{2CBCC0B2-C040-44F2-9909-CBF6CD07E612}" name="UNIDAD DE MEDIDA"/>
    <tableColumn id="4" xr3:uid="{9805DC65-9158-4CB6-8AEA-9C72E4C08D44}" name="CANTIDAD TOTAL ESTIMADA"/>
    <tableColumn id="5" xr3:uid="{BD90A882-7E08-44CB-8D83-3D4A0E23B469}" name="PRECIO UNITARIO ESTIMADO"/>
    <tableColumn id="6" xr3:uid="{AA85DD4F-C7A3-4288-9E3B-5163DF7A981E}"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2E40A32-371D-41C5-ADA8-71647D565E02}" name="Table346" displayName="Table346" ref="A519:F521" totalsRowShown="0">
  <autoFilter ref="A519:F521" xr:uid="{A2E40A32-371D-41C5-ADA8-71647D565E02}"/>
  <tableColumns count="6">
    <tableColumn id="1" xr3:uid="{FAAEC6C2-1C9E-49B6-9099-CC0AE9691F0E}" name="CÓDIGO CATÁLOGO"/>
    <tableColumn id="2" xr3:uid="{4C4B38CF-8C7C-4541-8B76-24C8DABBE405}" name="ARTÍCULO">
      <calculatedColumnFormula>IFERROR(INDEX(UNSPSCDes,MATCH(INDIRECT(ADDRESS(ROW(),COLUMN()-1,4)),UNSPSCCode,0)),"")</calculatedColumnFormula>
    </tableColumn>
    <tableColumn id="3" xr3:uid="{A5CF878B-89AD-450C-BB47-622D4C6B85DA}" name="UNIDAD DE MEDIDA"/>
    <tableColumn id="4" xr3:uid="{5B294956-A2A7-421E-80F9-C760DF7410EA}" name="CANTIDAD TOTAL ESTIMADA"/>
    <tableColumn id="5" xr3:uid="{3B7E08B3-7202-4D06-B436-5DCEBD61CCCB}" name="PRECIO UNITARIO ESTIMADO"/>
    <tableColumn id="6" xr3:uid="{3633FBE6-AFF6-48CC-AC34-BECA6665B64E}"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BA12AD3-D3D5-41AA-9877-B184638D7AED}" name="Table347" displayName="Table347" ref="A531:F532" totalsRowShown="0">
  <autoFilter ref="A531:F532" xr:uid="{2BA12AD3-D3D5-41AA-9877-B184638D7AED}"/>
  <tableColumns count="6">
    <tableColumn id="1" xr3:uid="{0821C74B-8748-4F0B-B815-6763A9B3C7DD}" name="CÓDIGO CATÁLOGO"/>
    <tableColumn id="2" xr3:uid="{67844BBF-2B6C-4386-B9CF-A1A0D03AD645}" name="ARTÍCULO">
      <calculatedColumnFormula>IFERROR(INDEX(UNSPSCDes,MATCH(INDIRECT(ADDRESS(ROW(),COLUMN()-1,4)),UNSPSCCode,0)),"")</calculatedColumnFormula>
    </tableColumn>
    <tableColumn id="3" xr3:uid="{8C9247DE-C58C-48BD-A8D8-CA32CDDBCDFB}" name="UNIDAD DE MEDIDA"/>
    <tableColumn id="4" xr3:uid="{C3E4D673-01AF-445A-9D18-142FC8DF9DB8}" name="CANTIDAD TOTAL ESTIMADA"/>
    <tableColumn id="5" xr3:uid="{915B6F67-18CB-41B6-91E5-37713EEDE6C4}" name="PRECIO UNITARIO ESTIMADO"/>
    <tableColumn id="6" xr3:uid="{7C812F3B-6B0C-464B-9F36-20D34833784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F82B372-6A48-4BAC-BED6-8E93B016F0B6}" name="Table348" displayName="Table348" ref="A542:F544" totalsRowShown="0">
  <autoFilter ref="A542:F544" xr:uid="{FF82B372-6A48-4BAC-BED6-8E93B016F0B6}"/>
  <tableColumns count="6">
    <tableColumn id="1" xr3:uid="{65987D6A-8CAF-4A0F-9537-55492AF80DD2}" name="CÓDIGO CATÁLOGO"/>
    <tableColumn id="2" xr3:uid="{FD1FC8DD-711A-4204-8FB3-1D2529548D8E}" name="ARTÍCULO">
      <calculatedColumnFormula>IFERROR(INDEX(UNSPSCDes,MATCH(INDIRECT(ADDRESS(ROW(),COLUMN()-1,4)),UNSPSCCode,0)),"")</calculatedColumnFormula>
    </tableColumn>
    <tableColumn id="3" xr3:uid="{93779116-16B3-42C2-8FD9-4BF1B2B61E84}" name="UNIDAD DE MEDIDA"/>
    <tableColumn id="4" xr3:uid="{D51BF6B7-D800-4CBB-B999-6F9EC1A0C173}" name="CANTIDAD TOTAL ESTIMADA"/>
    <tableColumn id="5" xr3:uid="{A1CDEC9A-12B3-43CD-BF45-E7E15AC04C37}" name="PRECIO UNITARIO ESTIMADO"/>
    <tableColumn id="6" xr3:uid="{8D726994-DB5E-4F9D-B7E1-FA0C9715A537}"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7B8EB87B-241C-459E-9428-BADA046C4389}" name="Table349" displayName="Table349" ref="A554:F555" totalsRowShown="0">
  <autoFilter ref="A554:F555" xr:uid="{7B8EB87B-241C-459E-9428-BADA046C4389}"/>
  <tableColumns count="6">
    <tableColumn id="1" xr3:uid="{005AE686-35B0-49BE-B436-6F89D9444E5C}" name="CÓDIGO CATÁLOGO"/>
    <tableColumn id="2" xr3:uid="{E6CDED9F-AC25-4B29-AD77-8C16D07A2FA4}" name="ARTÍCULO">
      <calculatedColumnFormula>IFERROR(INDEX(UNSPSCDes,MATCH(INDIRECT(ADDRESS(ROW(),COLUMN()-1,4)),UNSPSCCode,0)),"")</calculatedColumnFormula>
    </tableColumn>
    <tableColumn id="3" xr3:uid="{32F9E4BF-1390-4265-9F65-2EDBD9E60717}" name="UNIDAD DE MEDIDA"/>
    <tableColumn id="4" xr3:uid="{D5392BE0-B330-4784-9294-1407BC7EF852}" name="CANTIDAD TOTAL ESTIMADA"/>
    <tableColumn id="5" xr3:uid="{302BDBA3-8872-444C-A631-5C4BE6F46889}" name="PRECIO UNITARIO ESTIMADO"/>
    <tableColumn id="6" xr3:uid="{2621FA52-3D1E-4C98-89ED-0F87D82BB0A9}"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26D87E3-2753-48B8-9D4B-4588DCC27D52}" name="Table350" displayName="Table350" ref="A565:F566" totalsRowShown="0">
  <autoFilter ref="A565:F566" xr:uid="{126D87E3-2753-48B8-9D4B-4588DCC27D52}"/>
  <tableColumns count="6">
    <tableColumn id="1" xr3:uid="{6782BBAF-3BE6-4B88-B5CF-CFF6521FE440}" name="CÓDIGO CATÁLOGO" dataDxfId="38" dataCellStyle="ArticleBody"/>
    <tableColumn id="2" xr3:uid="{0D405C97-7FB4-4C20-8EA8-5A59C3AF066F}" name="ARTÍCULO">
      <calculatedColumnFormula>IFERROR(INDEX(UNSPSCDes,MATCH(INDIRECT(ADDRESS(ROW(),COLUMN()-1,4)),UNSPSCCode,0)),"")</calculatedColumnFormula>
    </tableColumn>
    <tableColumn id="3" xr3:uid="{D2E3DA5C-048C-4CA7-941E-086AA85F87F0}" name="UNIDAD DE MEDIDA"/>
    <tableColumn id="4" xr3:uid="{29B3D690-5871-481C-A527-A9447B9EB2B5}" name="CANTIDAD TOTAL ESTIMADA"/>
    <tableColumn id="5" xr3:uid="{4FC50D42-053C-46E5-82C7-F641F939ABD3}" name="PRECIO UNITARIO ESTIMADO"/>
    <tableColumn id="6" xr3:uid="{1DB7C719-1E97-4583-8723-AFCF07AE49FF}"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B60FCAF-47EC-49DE-AD63-40A0BD619CD7}" name="Table351" displayName="Table351" ref="A576:F577" totalsRowShown="0">
  <autoFilter ref="A576:F577" xr:uid="{2B60FCAF-47EC-49DE-AD63-40A0BD619CD7}"/>
  <tableColumns count="6">
    <tableColumn id="1" xr3:uid="{CCB67B80-18D5-453F-B30D-A86C14EE50F8}" name="CÓDIGO CATÁLOGO" dataDxfId="37"/>
    <tableColumn id="2" xr3:uid="{12EEB482-501C-4790-95DA-91F818AE1F33}" name="ARTÍCULO">
      <calculatedColumnFormula>IFERROR(INDEX(UNSPSCDes,MATCH(INDIRECT(ADDRESS(ROW(),COLUMN()-1,4)),UNSPSCCode,0)),"")</calculatedColumnFormula>
    </tableColumn>
    <tableColumn id="3" xr3:uid="{BB293C2B-93F6-42D6-A55F-7098E012438F}" name="UNIDAD DE MEDIDA"/>
    <tableColumn id="4" xr3:uid="{BB436F31-C934-41F4-BD4E-4139F30AE0D5}" name="CANTIDAD TOTAL ESTIMADA"/>
    <tableColumn id="5" xr3:uid="{F833D613-C1E9-4983-B8E1-DDEC7E43ACF4}" name="PRECIO UNITARIO ESTIMADO"/>
    <tableColumn id="6" xr3:uid="{0B1D38E3-13C8-4183-88C1-8BF766B74E4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01A61A-F672-435A-AF41-19439E3DD36A}" name="Table355" displayName="Table355" ref="A587:F589" totalsRowShown="0">
  <autoFilter ref="A587:F589" xr:uid="{5301A61A-F672-435A-AF41-19439E3DD36A}"/>
  <tableColumns count="6">
    <tableColumn id="1" xr3:uid="{340DE9F1-5610-4748-B2AE-59C04CDC1B57}" name="CÓDIGO CATÁLOGO"/>
    <tableColumn id="2" xr3:uid="{3174AE01-9EAA-4F67-9060-6D99EEA86FB5}" name="ARTÍCULO">
      <calculatedColumnFormula>IFERROR(INDEX(UNSPSCDes,MATCH(INDIRECT(ADDRESS(ROW(),COLUMN()-1,4)),UNSPSCCode,0)),"")</calculatedColumnFormula>
    </tableColumn>
    <tableColumn id="3" xr3:uid="{BA659660-F5BA-4A49-9F9A-9A46F377FA99}" name="UNIDAD DE MEDIDA"/>
    <tableColumn id="4" xr3:uid="{5D082140-9B4E-4B83-B778-12E5C656CB6B}" name="CANTIDAD TOTAL ESTIMADA"/>
    <tableColumn id="5" xr3:uid="{EE413900-BC11-47D9-9A1C-AD8860CD21B8}" name="PRECIO UNITARIO ESTIMADO"/>
    <tableColumn id="6" xr3:uid="{0C84CAF6-2CC3-4464-9CC4-E2F48B6AA719}"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D1212-EE27-4EEF-A79A-5F92C469A83E}" name="Table356" displayName="Table356" ref="A599:F601" totalsRowShown="0">
  <autoFilter ref="A599:F601" xr:uid="{2FDD1212-EE27-4EEF-A79A-5F92C469A83E}"/>
  <tableColumns count="6">
    <tableColumn id="1" xr3:uid="{7C7AE942-543D-4026-88B7-891EEB82EC0B}" name="CÓDIGO CATÁLOGO"/>
    <tableColumn id="2" xr3:uid="{5B362C26-BEF1-4B46-BCB6-23F9B43ED13B}" name="ARTÍCULO">
      <calculatedColumnFormula>IFERROR(INDEX(UNSPSCDes,MATCH(INDIRECT(ADDRESS(ROW(),COLUMN()-1,4)),UNSPSCCode,0)),"")</calculatedColumnFormula>
    </tableColumn>
    <tableColumn id="3" xr3:uid="{2B7015E2-6682-476D-850F-F7EA39F6F499}" name="UNIDAD DE MEDIDA"/>
    <tableColumn id="4" xr3:uid="{9E2C5F38-EBB2-49C0-BEC1-423AB34A9553}" name="CANTIDAD TOTAL ESTIMADA"/>
    <tableColumn id="5" xr3:uid="{5826406A-9BCC-4AA1-89FC-E60F3DDBBA9D}" name="PRECIO UNITARIO ESTIMADO"/>
    <tableColumn id="6" xr3:uid="{6B02794B-6B4D-4EEC-A86B-85B3C4BC7E6D}"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FF2F343-FEF9-487B-924F-7F3A07BC2E46}" name="Table357" displayName="Table357" ref="A611:F613" totalsRowShown="0">
  <autoFilter ref="A611:F613" xr:uid="{DFF2F343-FEF9-487B-924F-7F3A07BC2E46}"/>
  <tableColumns count="6">
    <tableColumn id="1" xr3:uid="{CCB97892-3F71-4A3A-A933-207D03111140}" name="CÓDIGO CATÁLOGO"/>
    <tableColumn id="2" xr3:uid="{D0504120-1AD5-4F4D-8EA6-3992C669DE1C}" name="ARTÍCULO">
      <calculatedColumnFormula>IFERROR(INDEX(UNSPSCDes,MATCH(INDIRECT(ADDRESS(ROW(),COLUMN()-1,4)),UNSPSCCode,0)),"")</calculatedColumnFormula>
    </tableColumn>
    <tableColumn id="3" xr3:uid="{424FAE6E-AE29-4F82-B6AD-2C14D8460495}" name="UNIDAD DE MEDIDA"/>
    <tableColumn id="4" xr3:uid="{F15374A5-6BE6-4051-A6FC-875E28848928}" name="CANTIDAD TOTAL ESTIMADA"/>
    <tableColumn id="5" xr3:uid="{DDEB8FE8-48B0-42DC-AD12-C5A561B52F6F}" name="PRECIO UNITARIO ESTIMADO"/>
    <tableColumn id="6" xr3:uid="{6FD442CE-698B-4F9D-AD18-BB771108C36A}"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3807851-CDF0-452A-B610-85F6F69B04BD}" name="Table358" displayName="Table358" ref="A623:F625" totalsRowShown="0">
  <autoFilter ref="A623:F625" xr:uid="{C3807851-CDF0-452A-B610-85F6F69B04BD}"/>
  <tableColumns count="6">
    <tableColumn id="1" xr3:uid="{FD035CD6-5EF1-400D-B111-CF4DDA3C8424}" name="CÓDIGO CATÁLOGO"/>
    <tableColumn id="2" xr3:uid="{D22F1F19-CADB-461C-9775-C7D03D502044}" name="ARTÍCULO">
      <calculatedColumnFormula>IFERROR(INDEX(UNSPSCDes,MATCH(INDIRECT(ADDRESS(ROW(),COLUMN()-1,4)),UNSPSCCode,0)),"")</calculatedColumnFormula>
    </tableColumn>
    <tableColumn id="3" xr3:uid="{714A46A7-7F88-431D-ADE5-8EF369B9A0EF}" name="UNIDAD DE MEDIDA"/>
    <tableColumn id="4" xr3:uid="{A596595D-5371-464C-8871-4C64334DEDAD}" name="CANTIDAD TOTAL ESTIMADA"/>
    <tableColumn id="5" xr3:uid="{61610DDC-DFB4-4320-BE28-AB030AB3CA2A}" name="PRECIO UNITARIO ESTIMADO"/>
    <tableColumn id="6" xr3:uid="{F4B7AFF3-6C32-46D5-9472-F864E2A77551}"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ABF4F46-40D9-4F8B-A1BC-2091B2917A86}" name="Table37" displayName="Table37" ref="A66:F67" totalsRowShown="0">
  <autoFilter ref="A66:F67" xr:uid="{4ABF4F46-40D9-4F8B-A1BC-2091B2917A86}"/>
  <tableColumns count="6">
    <tableColumn id="1" xr3:uid="{F0B418DD-4CD8-4FD2-AF72-2B764850F626}" name="CÓDIGO CATÁLOGO"/>
    <tableColumn id="2" xr3:uid="{A65F83EF-E58A-4259-9BFE-CDE2AB9F7636}" name="ARTÍCULO">
      <calculatedColumnFormula>IFERROR(INDEX(UNSPSCDes,MATCH(INDIRECT(ADDRESS(ROW(),COLUMN()-1,4)),UNSPSCCode,0)),"")</calculatedColumnFormula>
    </tableColumn>
    <tableColumn id="3" xr3:uid="{BDDC2100-C355-4898-AB8E-FFBE6F16DCEB}" name="UNIDAD DE MEDIDA"/>
    <tableColumn id="4" xr3:uid="{FA0CEE6F-D0C4-4A3A-90D8-5DFC0FCE909E}" name="CANTIDAD TOTAL ESTIMADA"/>
    <tableColumn id="5" xr3:uid="{E6274A0C-294B-4FB5-9DD9-ACF6AFB6D704}" name="PRECIO UNITARIO ESTIMADO"/>
    <tableColumn id="6" xr3:uid="{28BA6923-01C7-48D9-87C5-8E703BC5EDA7}"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7323CC33-094F-42E4-B0F1-6AC662A83956}" name="Table359" displayName="Table359" ref="A635:F636" totalsRowShown="0">
  <autoFilter ref="A635:F636" xr:uid="{7323CC33-094F-42E4-B0F1-6AC662A83956}"/>
  <tableColumns count="6">
    <tableColumn id="1" xr3:uid="{5D1FC1F3-2FDA-499F-AD81-8C88505EAEF7}" name="CÓDIGO CATÁLOGO"/>
    <tableColumn id="2" xr3:uid="{E116F805-1447-4CB0-A528-9A63138C9FEE}" name="ARTÍCULO">
      <calculatedColumnFormula>IFERROR(INDEX(UNSPSCDes,MATCH(INDIRECT(ADDRESS(ROW(),COLUMN()-1,4)),UNSPSCCode,0)),"")</calculatedColumnFormula>
    </tableColumn>
    <tableColumn id="3" xr3:uid="{0627F031-D2E0-4952-B645-089BE4B950FE}" name="UNIDAD DE MEDIDA"/>
    <tableColumn id="4" xr3:uid="{7D0FDFF0-5604-412D-BAE0-FB129BFE57D6}" name="CANTIDAD TOTAL ESTIMADA"/>
    <tableColumn id="5" xr3:uid="{F0706738-3361-4E2B-B96B-A7C7FE3883AC}" name="PRECIO UNITARIO ESTIMADO"/>
    <tableColumn id="6" xr3:uid="{4525A1DC-3516-4A1C-921D-83AE459F0BA1}"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FCB588D2-953E-42EA-86FA-E6958D7243C0}" name="Table360" displayName="Table360" ref="A646:F647" totalsRowShown="0">
  <autoFilter ref="A646:F647" xr:uid="{FCB588D2-953E-42EA-86FA-E6958D7243C0}"/>
  <tableColumns count="6">
    <tableColumn id="1" xr3:uid="{017CAD26-08FE-415E-9780-09FB0CD86CCD}" name="CÓDIGO CATÁLOGO"/>
    <tableColumn id="2" xr3:uid="{DE562CBF-6E0E-4A72-8665-FB692E6EC894}" name="ARTÍCULO">
      <calculatedColumnFormula>IFERROR(INDEX(UNSPSCDes,MATCH(INDIRECT(ADDRESS(ROW(),COLUMN()-1,4)),UNSPSCCode,0)),"")</calculatedColumnFormula>
    </tableColumn>
    <tableColumn id="3" xr3:uid="{0CFC58FE-92C4-456A-A011-D61E08787536}" name="UNIDAD DE MEDIDA"/>
    <tableColumn id="4" xr3:uid="{04EE6AB6-ED52-4774-8C3B-A1E597F53374}" name="CANTIDAD TOTAL ESTIMADA"/>
    <tableColumn id="5" xr3:uid="{4A75DCAB-E03A-446A-99F9-08C5D00543EB}" name="PRECIO UNITARIO ESTIMADO"/>
    <tableColumn id="6" xr3:uid="{1BFFD98C-7153-4C20-9415-A315D956B731}"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C7F6E3E-3CED-4452-8304-5CF643B9A985}" name="Table361" displayName="Table361" ref="A657:F658" totalsRowShown="0">
  <autoFilter ref="A657:F658" xr:uid="{0C7F6E3E-3CED-4452-8304-5CF643B9A985}"/>
  <tableColumns count="6">
    <tableColumn id="1" xr3:uid="{720C5F2A-7033-4592-A0E5-1B30FE5F8ADF}" name="CÓDIGO CATÁLOGO"/>
    <tableColumn id="2" xr3:uid="{0017DDD8-8BBB-4251-A67C-2C6029419225}" name="ARTÍCULO">
      <calculatedColumnFormula>IFERROR(INDEX(UNSPSCDes,MATCH(INDIRECT(ADDRESS(ROW(),COLUMN()-1,4)),UNSPSCCode,0)),"")</calculatedColumnFormula>
    </tableColumn>
    <tableColumn id="3" xr3:uid="{3CE58CDA-61E7-4918-967A-D12266EE0B68}" name="UNIDAD DE MEDIDA"/>
    <tableColumn id="4" xr3:uid="{6A28D6E1-67F2-4C14-8E85-A9632247170B}" name="CANTIDAD TOTAL ESTIMADA"/>
    <tableColumn id="5" xr3:uid="{1C08902E-304F-45CD-9532-29D3BCDF12F5}" name="PRECIO UNITARIO ESTIMADO"/>
    <tableColumn id="6" xr3:uid="{2789AA94-7DA1-407C-BA56-72F75E412145}"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BF81D4AF-1E4C-4EEC-9778-B272CC8FC3CA}" name="Table362" displayName="Table362" ref="A668:F669" totalsRowShown="0">
  <autoFilter ref="A668:F669" xr:uid="{BF81D4AF-1E4C-4EEC-9778-B272CC8FC3CA}"/>
  <tableColumns count="6">
    <tableColumn id="1" xr3:uid="{0E57E8F1-664B-4C5A-AFDC-EA996B3C0494}" name="CÓDIGO CATÁLOGO" dataDxfId="36" dataCellStyle="ArticleBody"/>
    <tableColumn id="2" xr3:uid="{47B63A31-BB77-4202-896A-40663EB501F3}" name="ARTÍCULO">
      <calculatedColumnFormula>IFERROR(INDEX(UNSPSCDes,MATCH(INDIRECT(ADDRESS(ROW(),COLUMN()-1,4)),UNSPSCCode,0)),"")</calculatedColumnFormula>
    </tableColumn>
    <tableColumn id="3" xr3:uid="{7264B2EE-62B0-4FCC-8B23-7EA62596D00E}" name="UNIDAD DE MEDIDA"/>
    <tableColumn id="4" xr3:uid="{75DF8146-D811-44F7-8977-C6BF4EDA7251}" name="CANTIDAD TOTAL ESTIMADA"/>
    <tableColumn id="5" xr3:uid="{8C7A1E53-6DEB-45A9-93C7-005A9D9C3F37}" name="PRECIO UNITARIO ESTIMADO"/>
    <tableColumn id="6" xr3:uid="{8E3E08B6-8668-4C3F-9476-EA2DA9F3459A}"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C1C1709-10DD-4C28-B2C3-A0E6E6569991}" name="Table363" displayName="Table363" ref="A679:F681" totalsRowShown="0">
  <autoFilter ref="A679:F681" xr:uid="{7C1C1709-10DD-4C28-B2C3-A0E6E6569991}"/>
  <tableColumns count="6">
    <tableColumn id="1" xr3:uid="{52F1137E-1D54-49AA-93D3-7D1F1CFEF1E6}" name="CÓDIGO CATÁLOGO"/>
    <tableColumn id="2" xr3:uid="{D1E3B7A9-E351-4C83-89BE-6F6DBD540CFE}" name="ARTÍCULO">
      <calculatedColumnFormula>IFERROR(INDEX(UNSPSCDes,MATCH(INDIRECT(ADDRESS(ROW(),COLUMN()-1,4)),UNSPSCCode,0)),"")</calculatedColumnFormula>
    </tableColumn>
    <tableColumn id="3" xr3:uid="{3CB94B05-0894-4439-9FEA-904C11FB139D}" name="UNIDAD DE MEDIDA"/>
    <tableColumn id="4" xr3:uid="{9661384F-5325-4D8B-A099-33D6FC805125}" name="CANTIDAD TOTAL ESTIMADA"/>
    <tableColumn id="5" xr3:uid="{3E8A8067-090A-49D1-8A72-50A55597EEC2}" name="PRECIO UNITARIO ESTIMADO"/>
    <tableColumn id="6" xr3:uid="{CD1A9358-6F19-42B5-A4D5-1F703A470E35}"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AC38B041-D780-44AB-A016-C011CFCC93A3}" name="Table364" displayName="Table364" ref="A691:F693" totalsRowShown="0">
  <autoFilter ref="A691:F693" xr:uid="{AC38B041-D780-44AB-A016-C011CFCC93A3}"/>
  <tableColumns count="6">
    <tableColumn id="1" xr3:uid="{CF231FCA-8A09-4318-8595-F6156123AFB0}" name="CÓDIGO CATÁLOGO"/>
    <tableColumn id="2" xr3:uid="{C8E71937-2A1E-41A5-B2BF-E20F4D0C1541}" name="ARTÍCULO">
      <calculatedColumnFormula>IFERROR(INDEX(UNSPSCDes,MATCH(INDIRECT(ADDRESS(ROW(),COLUMN()-1,4)),UNSPSCCode,0)),"")</calculatedColumnFormula>
    </tableColumn>
    <tableColumn id="3" xr3:uid="{AA5C3C73-19FD-439C-969A-9932F6B1A5A3}" name="UNIDAD DE MEDIDA"/>
    <tableColumn id="4" xr3:uid="{5162792F-FC50-4D04-A675-52BE0D14B00F}" name="CANTIDAD TOTAL ESTIMADA"/>
    <tableColumn id="5" xr3:uid="{1EDE7A28-CEE6-4480-88B3-C6FDB34921C5}" name="PRECIO UNITARIO ESTIMADO"/>
    <tableColumn id="6" xr3:uid="{5EEAB8C3-803E-4BAA-B574-73D61B4F3005}"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3553A01-B1FE-4766-B447-039481C37633}" name="Table365" displayName="Table365" ref="A703:F705" totalsRowShown="0">
  <autoFilter ref="A703:F705" xr:uid="{23553A01-B1FE-4766-B447-039481C37633}"/>
  <tableColumns count="6">
    <tableColumn id="1" xr3:uid="{9E8229E9-EC4A-4E4D-B5A2-6610185AEAC6}" name="CÓDIGO CATÁLOGO"/>
    <tableColumn id="2" xr3:uid="{CEF96B89-9EE6-4D87-A9E5-52CB9480F267}" name="ARTÍCULO">
      <calculatedColumnFormula>IFERROR(INDEX(UNSPSCDes,MATCH(INDIRECT(ADDRESS(ROW(),COLUMN()-1,4)),UNSPSCCode,0)),"")</calculatedColumnFormula>
    </tableColumn>
    <tableColumn id="3" xr3:uid="{E3F716FF-EA9A-41D5-979C-980CE3142CFD}" name="UNIDAD DE MEDIDA"/>
    <tableColumn id="4" xr3:uid="{9361ED0A-1007-4C9D-92A4-961A86B6BFD5}" name="CANTIDAD TOTAL ESTIMADA"/>
    <tableColumn id="5" xr3:uid="{F8389539-1F9A-46DC-8DC1-E3A837C7D1AF}" name="PRECIO UNITARIO ESTIMADO"/>
    <tableColumn id="6" xr3:uid="{9EBC15DD-9C6F-403F-A92C-C9025183AEBD}"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3050CFDD-8DC9-4C5B-A5A9-B08BFE669E0E}" name="Table366" displayName="Table366" ref="A715:F717" totalsRowShown="0">
  <autoFilter ref="A715:F717" xr:uid="{3050CFDD-8DC9-4C5B-A5A9-B08BFE669E0E}"/>
  <tableColumns count="6">
    <tableColumn id="1" xr3:uid="{051CFEC6-794D-4BCE-996F-5A9899218FC6}" name="CÓDIGO CATÁLOGO"/>
    <tableColumn id="2" xr3:uid="{3DDF4498-7911-4E25-AEF6-A9E686C69120}" name="ARTÍCULO">
      <calculatedColumnFormula>IFERROR(INDEX(UNSPSCDes,MATCH(INDIRECT(ADDRESS(ROW(),COLUMN()-1,4)),UNSPSCCode,0)),"")</calculatedColumnFormula>
    </tableColumn>
    <tableColumn id="3" xr3:uid="{24DE103F-F83B-414A-95F2-E74D9E7E8348}" name="UNIDAD DE MEDIDA"/>
    <tableColumn id="4" xr3:uid="{CA0F64EE-4DBA-467C-8053-59D5884878CB}" name="CANTIDAD TOTAL ESTIMADA"/>
    <tableColumn id="5" xr3:uid="{E73D67CB-6508-4FBC-8E3B-E113F660B267}" name="PRECIO UNITARIO ESTIMADO"/>
    <tableColumn id="6" xr3:uid="{7BB29D8A-4BE5-4CFD-BE74-64E1ED8AAD68}"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B86DC5-C697-46FB-B4D9-1A2C92B354BA}" name="Table367" displayName="Table367" ref="A727:F728" totalsRowShown="0">
  <autoFilter ref="A727:F728" xr:uid="{B6B86DC5-C697-46FB-B4D9-1A2C92B354BA}"/>
  <tableColumns count="6">
    <tableColumn id="1" xr3:uid="{FA043F4B-102A-4CDA-88DC-4F847A1BF72E}" name="CÓDIGO CATÁLOGO"/>
    <tableColumn id="2" xr3:uid="{CBB2CC5E-3131-4B73-A321-F4D1A74DB5F9}" name="ARTÍCULO">
      <calculatedColumnFormula>IFERROR(INDEX(UNSPSCDes,MATCH(INDIRECT(ADDRESS(ROW(),COLUMN()-1,4)),UNSPSCCode,0)),"")</calculatedColumnFormula>
    </tableColumn>
    <tableColumn id="3" xr3:uid="{C4C40430-7198-4FB2-81EB-542434F63992}" name="UNIDAD DE MEDIDA"/>
    <tableColumn id="4" xr3:uid="{EEC5E4A9-A0E2-4A25-B3F5-5A4ED12504F1}" name="CANTIDAD TOTAL ESTIMADA"/>
    <tableColumn id="5" xr3:uid="{457394E2-3661-42E3-A095-AB5D49F88966}" name="PRECIO UNITARIO ESTIMADO"/>
    <tableColumn id="6" xr3:uid="{5D0EFCDD-195D-490F-8926-D12E876307E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FA52651-403E-48FB-B0B0-F777CF599BBE}" name="Table368" displayName="Table368" ref="A738:F739" totalsRowShown="0">
  <autoFilter ref="A738:F739" xr:uid="{2FA52651-403E-48FB-B0B0-F777CF599BBE}"/>
  <tableColumns count="6">
    <tableColumn id="1" xr3:uid="{D8CAB7F5-3110-45DC-B79D-045BAD10F7D6}" name="CÓDIGO CATÁLOGO"/>
    <tableColumn id="2" xr3:uid="{9421C0CE-82A6-4CA4-8AAC-995069CC3881}" name="ARTÍCULO">
      <calculatedColumnFormula>IFERROR(INDEX(UNSPSCDes,MATCH(INDIRECT(ADDRESS(ROW(),COLUMN()-1,4)),UNSPSCCode,0)),"")</calculatedColumnFormula>
    </tableColumn>
    <tableColumn id="3" xr3:uid="{603A0052-9122-45F5-A70F-6EC96CFA7F87}" name="UNIDAD DE MEDIDA"/>
    <tableColumn id="4" xr3:uid="{D31519CA-E7AD-4912-9B6F-BEB281164990}" name="CANTIDAD TOTAL ESTIMADA"/>
    <tableColumn id="5" xr3:uid="{80FEBC55-018F-4285-B028-287F520DE34F}" name="PRECIO UNITARIO ESTIMADO"/>
    <tableColumn id="6" xr3:uid="{31A726DD-80A5-4D1E-8766-DC8353E3BB72}"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B04703F-50EA-4A9B-869D-0CC7A5658BE1}" name="Table38" displayName="Table38" ref="A77:F78" totalsRowShown="0">
  <autoFilter ref="A77:F78" xr:uid="{AB04703F-50EA-4A9B-869D-0CC7A5658BE1}"/>
  <tableColumns count="6">
    <tableColumn id="1" xr3:uid="{B9FABB31-7450-411A-B55A-8E0DF7E78C8E}" name="CÓDIGO CATÁLOGO"/>
    <tableColumn id="2" xr3:uid="{038BEF09-F2F2-4F9C-B50B-247B588E86EA}" name="ARTÍCULO">
      <calculatedColumnFormula>IFERROR(INDEX(UNSPSCDes,MATCH(INDIRECT(ADDRESS(ROW(),COLUMN()-1,4)),UNSPSCCode,0)),"")</calculatedColumnFormula>
    </tableColumn>
    <tableColumn id="3" xr3:uid="{A710B463-9BD3-4F1F-9AF1-0FEB0C99A718}" name="UNIDAD DE MEDIDA"/>
    <tableColumn id="4" xr3:uid="{A3DC59EC-76F9-440D-8DA8-F606CC46C1EB}" name="CANTIDAD TOTAL ESTIMADA"/>
    <tableColumn id="5" xr3:uid="{22A105CD-8E2C-41C5-A033-1BDEF5974966}" name="PRECIO UNITARIO ESTIMADO"/>
    <tableColumn id="6" xr3:uid="{4305A2E8-0A59-4894-80FD-D6C67ADABCA8}"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E40EA916-BACE-4883-AEBA-14FFD985BEA8}" name="Table369" displayName="Table369" ref="A749:F750" totalsRowShown="0">
  <autoFilter ref="A749:F750" xr:uid="{E40EA916-BACE-4883-AEBA-14FFD985BEA8}"/>
  <tableColumns count="6">
    <tableColumn id="1" xr3:uid="{A515D585-355F-4C32-895B-2CD66FA19ABE}" name="CÓDIGO CATÁLOGO"/>
    <tableColumn id="2" xr3:uid="{45AA7951-6045-4BFA-9307-CA28F155AF4F}" name="ARTÍCULO">
      <calculatedColumnFormula>IFERROR(INDEX(UNSPSCDes,MATCH(INDIRECT(ADDRESS(ROW(),COLUMN()-1,4)),UNSPSCCode,0)),"")</calculatedColumnFormula>
    </tableColumn>
    <tableColumn id="3" xr3:uid="{67ADD8C1-020A-4409-846B-862FCD9E6036}" name="UNIDAD DE MEDIDA"/>
    <tableColumn id="4" xr3:uid="{907389F3-1BFA-40B7-B622-1D598B6B929A}" name="CANTIDAD TOTAL ESTIMADA"/>
    <tableColumn id="5" xr3:uid="{19B1EA4B-0D24-4B3C-ACF7-A96A43F5DC4C}" name="PRECIO UNITARIO ESTIMADO"/>
    <tableColumn id="6" xr3:uid="{CF0E8D5A-6CEF-4265-86E7-254225335ABA}"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33305D0-B4F6-46F5-B783-DB91DB13302F}" name="Table370" displayName="Table370" ref="A760:F761" totalsRowShown="0">
  <autoFilter ref="A760:F761" xr:uid="{333305D0-B4F6-46F5-B783-DB91DB13302F}"/>
  <tableColumns count="6">
    <tableColumn id="1" xr3:uid="{625CBAF3-F826-4DAD-9643-E00054FA9C07}" name="CÓDIGO CATÁLOGO"/>
    <tableColumn id="2" xr3:uid="{E2825C61-F5EA-43B7-AA85-D79F1779C619}" name="ARTÍCULO">
      <calculatedColumnFormula>IFERROR(INDEX(UNSPSCDes,MATCH(INDIRECT(ADDRESS(ROW(),COLUMN()-1,4)),UNSPSCCode,0)),"")</calculatedColumnFormula>
    </tableColumn>
    <tableColumn id="3" xr3:uid="{8951257F-051F-4283-A8D1-4E16BA8E6E0B}" name="UNIDAD DE MEDIDA"/>
    <tableColumn id="4" xr3:uid="{347B444E-4104-4961-99FC-E01890CDDD1C}" name="CANTIDAD TOTAL ESTIMADA"/>
    <tableColumn id="5" xr3:uid="{57BC4FF0-A42A-4EA5-9BF1-0492E8183FB1}" name="PRECIO UNITARIO ESTIMADO"/>
    <tableColumn id="6" xr3:uid="{B258E642-AC48-4228-8B48-65F1FEFEA69D}"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3B35263-91FC-4AA3-8A65-0F86F2B962F8}" name="Table371" displayName="Table371" ref="A771:F772" totalsRowShown="0">
  <autoFilter ref="A771:F772" xr:uid="{E3B35263-91FC-4AA3-8A65-0F86F2B962F8}"/>
  <tableColumns count="6">
    <tableColumn id="1" xr3:uid="{C31F0D5F-D6CA-465E-BB31-A1FFD6FA7565}" name="CÓDIGO CATÁLOGO"/>
    <tableColumn id="2" xr3:uid="{4E8B0722-91E7-4D97-B225-2C79F7890DA7}" name="ARTÍCULO">
      <calculatedColumnFormula>IFERROR(INDEX(UNSPSCDes,MATCH(INDIRECT(ADDRESS(ROW(),COLUMN()-1,4)),UNSPSCCode,0)),"")</calculatedColumnFormula>
    </tableColumn>
    <tableColumn id="3" xr3:uid="{51BBB53B-EFFF-41D9-A2CD-07C956BEFB53}" name="UNIDAD DE MEDIDA"/>
    <tableColumn id="4" xr3:uid="{3DD8199C-F682-4E03-A7FC-B65AE43CFE6F}" name="CANTIDAD TOTAL ESTIMADA"/>
    <tableColumn id="5" xr3:uid="{F88EF84D-0319-44F4-8139-74D1E9527868}" name="PRECIO UNITARIO ESTIMADO"/>
    <tableColumn id="6" xr3:uid="{5F6E1BDA-9DE3-43D2-B553-772E860F6FCD}"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FCEEEB6-D68D-48EA-9B29-8286D18510C3}" name="Table372" displayName="Table372" ref="A782:F783" totalsRowShown="0">
  <autoFilter ref="A782:F783" xr:uid="{4FCEEEB6-D68D-48EA-9B29-8286D18510C3}"/>
  <tableColumns count="6">
    <tableColumn id="1" xr3:uid="{85D637FA-A59A-44A1-8E29-6DFD4AF5AE72}" name="CÓDIGO CATÁLOGO"/>
    <tableColumn id="2" xr3:uid="{4FED2233-2C7D-4422-BFAF-03A236AAD108}" name="ARTÍCULO">
      <calculatedColumnFormula>IFERROR(INDEX(UNSPSCDes,MATCH(INDIRECT(ADDRESS(ROW(),COLUMN()-1,4)),UNSPSCCode,0)),"")</calculatedColumnFormula>
    </tableColumn>
    <tableColumn id="3" xr3:uid="{AB3D9887-38D6-48EA-933E-DF36475A4411}" name="UNIDAD DE MEDIDA"/>
    <tableColumn id="4" xr3:uid="{C295A0E3-63A4-4EC2-804F-105EB9B8F67B}" name="CANTIDAD TOTAL ESTIMADA"/>
    <tableColumn id="5" xr3:uid="{CAF89E6F-E88D-4879-99E2-1016F0CD1087}" name="PRECIO UNITARIO ESTIMADO"/>
    <tableColumn id="6" xr3:uid="{66C62926-0C72-408C-8E20-4B9ACE335598}"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9C67E22-C14B-4783-84E3-76B77C0B123D}" name="Table373" displayName="Table373" ref="A793:F794" totalsRowShown="0">
  <autoFilter ref="A793:F794" xr:uid="{C9C67E22-C14B-4783-84E3-76B77C0B123D}"/>
  <tableColumns count="6">
    <tableColumn id="1" xr3:uid="{154839D7-1E53-4548-8A8F-D2CD04ECFD92}" name="CÓDIGO CATÁLOGO"/>
    <tableColumn id="2" xr3:uid="{47053D2F-D745-4655-B812-BD67FE559B79}" name="ARTÍCULO">
      <calculatedColumnFormula>IFERROR(INDEX(UNSPSCDes,MATCH(INDIRECT(ADDRESS(ROW(),COLUMN()-1,4)),UNSPSCCode,0)),"")</calculatedColumnFormula>
    </tableColumn>
    <tableColumn id="3" xr3:uid="{8E775088-2A41-4361-9F57-E3C51F431AD0}" name="UNIDAD DE MEDIDA"/>
    <tableColumn id="4" xr3:uid="{8F5CF519-A47C-43E2-8DF8-E43CC2388FFB}" name="CANTIDAD TOTAL ESTIMADA"/>
    <tableColumn id="5" xr3:uid="{E66A7D66-33BE-48E6-A97F-B49F7AE489A2}" name="PRECIO UNITARIO ESTIMADO"/>
    <tableColumn id="6" xr3:uid="{1B6F0F1A-C2A7-4EF2-AAAB-4D41832D2E2F}"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DC8E4BA-5105-40C5-94F8-47AD52785E73}" name="Table374" displayName="Table374" ref="A804:F805" totalsRowShown="0">
  <autoFilter ref="A804:F805" xr:uid="{8DC8E4BA-5105-40C5-94F8-47AD52785E73}"/>
  <tableColumns count="6">
    <tableColumn id="1" xr3:uid="{96434BC2-A9CD-41A5-A049-49E56D135940}" name="CÓDIGO CATÁLOGO"/>
    <tableColumn id="2" xr3:uid="{3869E25C-7B10-4198-ADE5-B21CBAE399E1}" name="ARTÍCULO">
      <calculatedColumnFormula>IFERROR(INDEX(UNSPSCDes,MATCH(INDIRECT(ADDRESS(ROW(),COLUMN()-1,4)),UNSPSCCode,0)),"")</calculatedColumnFormula>
    </tableColumn>
    <tableColumn id="3" xr3:uid="{D16FFA53-D69B-441B-8198-2EDA1BB49293}" name="UNIDAD DE MEDIDA"/>
    <tableColumn id="4" xr3:uid="{84ACADC9-6FF1-43C8-91A5-777B8EAC6E2F}" name="CANTIDAD TOTAL ESTIMADA"/>
    <tableColumn id="5" xr3:uid="{EDB8DC02-82E9-4E21-A56C-B6B1F21BCB6F}" name="PRECIO UNITARIO ESTIMADO"/>
    <tableColumn id="6" xr3:uid="{61DC289B-7B2A-4397-A358-767A61DE0A27}"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AEFF98C-47D2-4A79-A754-C0435DB1E5AD}" name="Table375" displayName="Table375" ref="A815:F818" totalsRowShown="0">
  <autoFilter ref="A815:F818" xr:uid="{FAEFF98C-47D2-4A79-A754-C0435DB1E5AD}"/>
  <tableColumns count="6">
    <tableColumn id="1" xr3:uid="{DA34C216-7D12-4EC7-9609-87E70426C9EA}" name="CÓDIGO CATÁLOGO"/>
    <tableColumn id="2" xr3:uid="{D16F8A5E-9CE2-4076-86A3-1ED481221E7C}" name="ARTÍCULO">
      <calculatedColumnFormula>IFERROR(INDEX(UNSPSCDes,MATCH(INDIRECT(ADDRESS(ROW(),COLUMN()-1,4)),UNSPSCCode,0)),"")</calculatedColumnFormula>
    </tableColumn>
    <tableColumn id="3" xr3:uid="{3E0F4625-9EB4-4727-BC81-4A90B186E2B8}" name="UNIDAD DE MEDIDA"/>
    <tableColumn id="4" xr3:uid="{9EA8766C-1BD4-459D-8159-C2DC4C26CEF8}" name="CANTIDAD TOTAL ESTIMADA"/>
    <tableColumn id="5" xr3:uid="{3BC08A45-90F6-4984-867D-561E89595AA1}" name="PRECIO UNITARIO ESTIMADO"/>
    <tableColumn id="6" xr3:uid="{B1D37AEF-7255-42F3-BA45-E0AD6F2ACC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1E8946F0-A3DC-46BF-B8F2-9F4E9902B351}" name="Table376" displayName="Table376" ref="A828:F831" totalsRowShown="0">
  <autoFilter ref="A828:F831" xr:uid="{1E8946F0-A3DC-46BF-B8F2-9F4E9902B351}"/>
  <tableColumns count="6">
    <tableColumn id="1" xr3:uid="{B769DBA5-B1AB-471A-BEA6-4CD2B5317ECB}" name="CÓDIGO CATÁLOGO"/>
    <tableColumn id="2" xr3:uid="{D202E79A-C0B1-4227-985D-407FD3FDADF3}" name="ARTÍCULO">
      <calculatedColumnFormula>IFERROR(INDEX(UNSPSCDes,MATCH(INDIRECT(ADDRESS(ROW(),COLUMN()-1,4)),UNSPSCCode,0)),"")</calculatedColumnFormula>
    </tableColumn>
    <tableColumn id="3" xr3:uid="{2531F586-6562-46D5-AEEC-F25D3432CAB0}" name="UNIDAD DE MEDIDA"/>
    <tableColumn id="4" xr3:uid="{D108BBE9-37E0-4687-AD8E-30F18BC7E959}" name="CANTIDAD TOTAL ESTIMADA"/>
    <tableColumn id="5" xr3:uid="{1E375846-547E-4F38-BDD2-418B665EAC1A}" name="PRECIO UNITARIO ESTIMADO"/>
    <tableColumn id="6" xr3:uid="{0A968864-6BBC-4187-A8A5-89A9EF5F538E}"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4BB1CB72-3488-409A-949E-6A5F27C8810F}" name="Table377" displayName="Table377" ref="A841:F844" totalsRowShown="0">
  <autoFilter ref="A841:F844" xr:uid="{4BB1CB72-3488-409A-949E-6A5F27C8810F}"/>
  <tableColumns count="6">
    <tableColumn id="1" xr3:uid="{522CE131-5C15-475A-9A76-A1837F2B1741}" name="CÓDIGO CATÁLOGO"/>
    <tableColumn id="2" xr3:uid="{4E149DEF-FBF3-42C6-85D8-6AD5F4907AD9}" name="ARTÍCULO">
      <calculatedColumnFormula>IFERROR(INDEX(UNSPSCDes,MATCH(INDIRECT(ADDRESS(ROW(),COLUMN()-1,4)),UNSPSCCode,0)),"")</calculatedColumnFormula>
    </tableColumn>
    <tableColumn id="3" xr3:uid="{C1AD6988-68BD-43D6-9A3A-A7122B49476A}" name="UNIDAD DE MEDIDA"/>
    <tableColumn id="4" xr3:uid="{C0EF57C9-BCC1-41DD-93E7-49CD35F2D153}" name="CANTIDAD TOTAL ESTIMADA"/>
    <tableColumn id="5" xr3:uid="{48FE8C88-202B-44F7-9221-37166719213B}" name="PRECIO UNITARIO ESTIMADO"/>
    <tableColumn id="6" xr3:uid="{EF687EDF-308B-4778-AF5F-48C09D5E6AC9}"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E9AEC3F-CE03-40E2-BB97-81092BFF0E94}" name="Table378" displayName="Table378" ref="A854:F857" totalsRowShown="0">
  <autoFilter ref="A854:F857" xr:uid="{EE9AEC3F-CE03-40E2-BB97-81092BFF0E94}"/>
  <tableColumns count="6">
    <tableColumn id="1" xr3:uid="{6F314448-8119-4B4D-A242-AF12228D54F9}" name="CÓDIGO CATÁLOGO"/>
    <tableColumn id="2" xr3:uid="{0696CCA8-9D6E-464C-93DB-8134183C41CF}" name="ARTÍCULO">
      <calculatedColumnFormula>IFERROR(INDEX(UNSPSCDes,MATCH(INDIRECT(ADDRESS(ROW(),COLUMN()-1,4)),UNSPSCCode,0)),"")</calculatedColumnFormula>
    </tableColumn>
    <tableColumn id="3" xr3:uid="{EB368B03-28CC-4F6A-A746-8361F7795620}" name="UNIDAD DE MEDIDA"/>
    <tableColumn id="4" xr3:uid="{58D49B91-467E-42BD-9053-D9F43DCA2B8E}" name="CANTIDAD TOTAL ESTIMADA"/>
    <tableColumn id="5" xr3:uid="{E0C6225E-5C26-423D-820D-BE9F475D667B}" name="PRECIO UNITARIO ESTIMADO"/>
    <tableColumn id="6" xr3:uid="{1E49838F-80A8-458A-B22E-962DE043E24D}"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B1FAA77-C516-4143-81D4-3FF1206E0CC1}" name="Table39" displayName="Table39" ref="A88:F96" totalsRowShown="0">
  <autoFilter ref="A88:F96" xr:uid="{3B1FAA77-C516-4143-81D4-3FF1206E0CC1}"/>
  <sortState xmlns:xlrd2="http://schemas.microsoft.com/office/spreadsheetml/2017/richdata2" ref="A89:F95">
    <sortCondition ref="E88:E95"/>
  </sortState>
  <tableColumns count="6">
    <tableColumn id="1" xr3:uid="{D0F729A3-EACC-4976-904D-C38A1A905628}" name="CÓDIGO CATÁLOGO"/>
    <tableColumn id="2" xr3:uid="{123C06EE-1146-4795-B9CC-17977EC74E89}" name="ARTÍCULO">
      <calculatedColumnFormula>IFERROR(INDEX(UNSPSCDes,MATCH(INDIRECT(ADDRESS(ROW(),COLUMN()-1,4)),UNSPSCCode,0)),"")</calculatedColumnFormula>
    </tableColumn>
    <tableColumn id="3" xr3:uid="{A2AEF75B-A4D7-4967-A2A8-569243D29FB4}" name="UNIDAD DE MEDIDA"/>
    <tableColumn id="4" xr3:uid="{737F1318-705C-4ED3-A42A-4ACF766010E6}" name="CANTIDAD TOTAL ESTIMADA"/>
    <tableColumn id="5" xr3:uid="{2F45E42F-0A0A-4735-B760-E8B22924C9A2}" name="PRECIO UNITARIO ESTIMADO"/>
    <tableColumn id="6" xr3:uid="{B642EF40-48E3-40DA-A916-7707FF088A3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E7C7DFC-9565-45A6-B8D6-7CBD6CD90E63}" name="Table379" displayName="Table379" ref="A867:F868" totalsRowShown="0">
  <autoFilter ref="A867:F868" xr:uid="{5E7C7DFC-9565-45A6-B8D6-7CBD6CD90E63}"/>
  <tableColumns count="6">
    <tableColumn id="1" xr3:uid="{DE2D571E-EDCD-4FBC-8CD6-F069FCF94AD0}" name="CÓDIGO CATÁLOGO" dataDxfId="35"/>
    <tableColumn id="2" xr3:uid="{F3568246-8C02-4624-99EC-F818655EA479}" name="ARTÍCULO">
      <calculatedColumnFormula>IFERROR(INDEX(UNSPSCDes,MATCH(INDIRECT(ADDRESS(ROW(),COLUMN()-1,4)),UNSPSCCode,0)),"")</calculatedColumnFormula>
    </tableColumn>
    <tableColumn id="3" xr3:uid="{E5B4B343-1FE4-44B9-9A51-32C57504899F}" name="UNIDAD DE MEDIDA"/>
    <tableColumn id="4" xr3:uid="{ED5AEA08-E5AF-4DD6-8E6C-B57266725151}" name="CANTIDAD TOTAL ESTIMADA"/>
    <tableColumn id="5" xr3:uid="{73E91CA1-8DED-4292-A6DF-7D878FB2E520}" name="PRECIO UNITARIO ESTIMADO"/>
    <tableColumn id="6" xr3:uid="{49FDFBE6-6E33-40D3-A9E8-CE01B6DEF64E}"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C3C502F-E301-4F5D-A4CA-CECC5433CA29}" name="Table380" displayName="Table380" ref="A878:F879" totalsRowShown="0">
  <autoFilter ref="A878:F879" xr:uid="{BC3C502F-E301-4F5D-A4CA-CECC5433CA29}"/>
  <tableColumns count="6">
    <tableColumn id="1" xr3:uid="{521C2B0D-DEB8-4AA1-8AFB-C46974BECA5C}" name="CÓDIGO CATÁLOGO" dataDxfId="34"/>
    <tableColumn id="2" xr3:uid="{5C81EE2B-3EE2-4CEF-A5C2-106CFD90F85C}" name="ARTÍCULO">
      <calculatedColumnFormula>IFERROR(INDEX(UNSPSCDes,MATCH(INDIRECT(ADDRESS(ROW(),COLUMN()-1,4)),UNSPSCCode,0)),"")</calculatedColumnFormula>
    </tableColumn>
    <tableColumn id="3" xr3:uid="{76EAD3E7-B195-413A-99D4-23A14DD59B74}" name="UNIDAD DE MEDIDA"/>
    <tableColumn id="4" xr3:uid="{184897EA-7E04-4FDF-B314-2ECC04EEB0A4}" name="CANTIDAD TOTAL ESTIMADA"/>
    <tableColumn id="5" xr3:uid="{FA238E4E-2586-49D3-9960-6F5DD363702A}" name="PRECIO UNITARIO ESTIMADO"/>
    <tableColumn id="6" xr3:uid="{900A1004-7CF3-41A5-977A-19C7D77C3D7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63AC9B3E-A5A2-4A18-8539-39A96E47A062}" name="Table381" displayName="Table381" ref="A889:F890" totalsRowShown="0">
  <autoFilter ref="A889:F890" xr:uid="{63AC9B3E-A5A2-4A18-8539-39A96E47A062}"/>
  <tableColumns count="6">
    <tableColumn id="1" xr3:uid="{3E1CC6E7-F765-4728-A6E3-47618738AE59}" name="CÓDIGO CATÁLOGO" dataDxfId="33"/>
    <tableColumn id="2" xr3:uid="{8465A1C5-8B42-41E5-AD40-C6627CD0497A}" name="ARTÍCULO">
      <calculatedColumnFormula>IFERROR(INDEX(UNSPSCDes,MATCH(INDIRECT(ADDRESS(ROW(),COLUMN()-1,4)),UNSPSCCode,0)),"")</calculatedColumnFormula>
    </tableColumn>
    <tableColumn id="3" xr3:uid="{F10C6253-B4F5-4D81-A201-20A9D19EE13F}" name="UNIDAD DE MEDIDA"/>
    <tableColumn id="4" xr3:uid="{45B42B71-0934-41FD-A94D-4627F8F06028}" name="CANTIDAD TOTAL ESTIMADA"/>
    <tableColumn id="5" xr3:uid="{7A9E47CC-A890-445F-B38B-8491E11483B5}" name="PRECIO UNITARIO ESTIMADO"/>
    <tableColumn id="6" xr3:uid="{CAE22CD3-74DF-41EB-8EC9-CE21BFE61FED}"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852E629-F0FE-493E-99FA-E8F7C5D85BBB}" name="Table382" displayName="Table382" ref="A900:F901" totalsRowShown="0">
  <autoFilter ref="A900:F901" xr:uid="{5852E629-F0FE-493E-99FA-E8F7C5D85BBB}"/>
  <tableColumns count="6">
    <tableColumn id="1" xr3:uid="{1DEFF841-58B8-4157-A842-7BA15BB6238D}" name="CÓDIGO CATÁLOGO" dataDxfId="32"/>
    <tableColumn id="2" xr3:uid="{FE317E78-1650-4776-96C2-5D46D2BEFD88}" name="ARTÍCULO">
      <calculatedColumnFormula>IFERROR(INDEX(UNSPSCDes,MATCH(INDIRECT(ADDRESS(ROW(),COLUMN()-1,4)),UNSPSCCode,0)),"")</calculatedColumnFormula>
    </tableColumn>
    <tableColumn id="3" xr3:uid="{9617AB13-4DB9-41AB-80E2-2F1E1B3134B5}" name="UNIDAD DE MEDIDA"/>
    <tableColumn id="4" xr3:uid="{EE606735-6B08-40E6-A80F-9CDE94E3195C}" name="CANTIDAD TOTAL ESTIMADA"/>
    <tableColumn id="5" xr3:uid="{39F20591-EE41-4FAE-8B15-024A0D64931B}" name="PRECIO UNITARIO ESTIMADO"/>
    <tableColumn id="6" xr3:uid="{0265C4B2-747E-48BF-B7C0-01CA9FC4957F}"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70B181C6-A91F-4CC1-BDCE-9B317386B974}" name="Table387" displayName="Table387" ref="A911:F914" totalsRowShown="0">
  <autoFilter ref="A911:F914" xr:uid="{70B181C6-A91F-4CC1-BDCE-9B317386B974}"/>
  <tableColumns count="6">
    <tableColumn id="1" xr3:uid="{F2375461-245F-4355-8691-78099902098D}" name="CÓDIGO CATÁLOGO"/>
    <tableColumn id="2" xr3:uid="{51C8DD8C-1983-46D9-BB7E-F630E2133CBB}" name="ARTÍCULO">
      <calculatedColumnFormula>IFERROR(INDEX(UNSPSCDes,MATCH(INDIRECT(ADDRESS(ROW(),COLUMN()-1,4)),UNSPSCCode,0)),"")</calculatedColumnFormula>
    </tableColumn>
    <tableColumn id="3" xr3:uid="{67D5CC38-6A3D-4BEF-9F1D-DE7C2B71AD74}" name="UNIDAD DE MEDIDA"/>
    <tableColumn id="4" xr3:uid="{5B9E0743-7F5C-42F8-BDF8-C7F5BEACF4DE}" name="CANTIDAD TOTAL ESTIMADA"/>
    <tableColumn id="5" xr3:uid="{0DE534DF-5E57-47A2-A0F5-E1D9004B046C}" name="PRECIO UNITARIO ESTIMADO"/>
    <tableColumn id="6" xr3:uid="{C01CBD89-2E0E-4B6C-9262-D261101587EB}"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99E29A9D-45CA-4DC8-B524-C0085826BE9D}" name="Table388" displayName="Table388" ref="A924:F927" totalsRowShown="0">
  <autoFilter ref="A924:F927" xr:uid="{99E29A9D-45CA-4DC8-B524-C0085826BE9D}"/>
  <tableColumns count="6">
    <tableColumn id="1" xr3:uid="{9575F498-8846-4354-8785-DF9FEB7EDA4D}" name="CÓDIGO CATÁLOGO" dataDxfId="31" dataCellStyle="ArticleBody"/>
    <tableColumn id="2" xr3:uid="{5B1946C7-E9CC-4734-9F8D-DA6AC66F798E}" name="ARTÍCULO">
      <calculatedColumnFormula>IFERROR(INDEX(UNSPSCDes,MATCH(INDIRECT(ADDRESS(ROW(),COLUMN()-1,4)),UNSPSCCode,0)),"")</calculatedColumnFormula>
    </tableColumn>
    <tableColumn id="3" xr3:uid="{DCB40C76-34BF-4E3C-B9C0-1F2B6C4C305F}" name="UNIDAD DE MEDIDA"/>
    <tableColumn id="4" xr3:uid="{E9BBD7FB-4DBC-4559-905A-968DE6ECB96D}" name="CANTIDAD TOTAL ESTIMADA"/>
    <tableColumn id="5" xr3:uid="{62E68C59-194B-4CCC-BD8B-39F5E7A783B4}" name="PRECIO UNITARIO ESTIMADO"/>
    <tableColumn id="6" xr3:uid="{FB606BF2-A52F-4F10-96D3-B7D4156496E9}"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512DD712-D653-4FF5-9E2A-20B92792369C}" name="Table389" displayName="Table389" ref="A937:F940" totalsRowShown="0">
  <autoFilter ref="A937:F940" xr:uid="{512DD712-D653-4FF5-9E2A-20B92792369C}"/>
  <tableColumns count="6">
    <tableColumn id="1" xr3:uid="{7FF78431-C54C-48E5-985D-E039DDD15CBD}" name="CÓDIGO CATÁLOGO" dataDxfId="30" dataCellStyle="ArticleBody"/>
    <tableColumn id="2" xr3:uid="{77DF3767-09EE-464F-B657-17F30DB733F9}" name="ARTÍCULO">
      <calculatedColumnFormula>IFERROR(INDEX(UNSPSCDes,MATCH(INDIRECT(ADDRESS(ROW(),COLUMN()-1,4)),UNSPSCCode,0)),"")</calculatedColumnFormula>
    </tableColumn>
    <tableColumn id="3" xr3:uid="{38B8EB74-16FB-45C9-9709-D9921B75A2A1}" name="UNIDAD DE MEDIDA"/>
    <tableColumn id="4" xr3:uid="{B28FAAF2-9EFE-4039-A499-268DF9F4A99A}" name="CANTIDAD TOTAL ESTIMADA"/>
    <tableColumn id="5" xr3:uid="{59482F5C-A5FE-4E18-AEE9-66DF330DA539}" name="PRECIO UNITARIO ESTIMADO"/>
    <tableColumn id="6" xr3:uid="{CDD00568-8EB3-4C7F-B3AC-5ACFE52EA247}"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BDF5B5A-8622-446D-815E-99CBACAE884E}" name="Table390" displayName="Table390" ref="A950:F953" totalsRowShown="0">
  <autoFilter ref="A950:F953" xr:uid="{4BDF5B5A-8622-446D-815E-99CBACAE884E}"/>
  <tableColumns count="6">
    <tableColumn id="1" xr3:uid="{5C0B1CAB-8C93-4A24-B75D-0E6E1870D70D}" name="CÓDIGO CATÁLOGO" dataDxfId="29" dataCellStyle="ArticleBody"/>
    <tableColumn id="2" xr3:uid="{36583914-FA63-44D4-A3DC-5A2AE7AF40D5}" name="ARTÍCULO">
      <calculatedColumnFormula>IFERROR(INDEX(UNSPSCDes,MATCH(INDIRECT(ADDRESS(ROW(),COLUMN()-1,4)),UNSPSCCode,0)),"")</calculatedColumnFormula>
    </tableColumn>
    <tableColumn id="3" xr3:uid="{B2BDE251-1CCA-47E7-AC84-E3F875D28662}" name="UNIDAD DE MEDIDA"/>
    <tableColumn id="4" xr3:uid="{27D6AF55-2906-4A9F-9CE6-D62232F7EF3F}" name="CANTIDAD TOTAL ESTIMADA"/>
    <tableColumn id="5" xr3:uid="{80C2E9E6-D7AF-49E2-AFCF-867DE3BEA357}" name="PRECIO UNITARIO ESTIMADO"/>
    <tableColumn id="6" xr3:uid="{FC667564-067E-470D-9B56-92404FE06B3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2297DF77-86A3-4560-AD83-8EC1F3D60E8B}" name="Table391" displayName="Table391" ref="A963:F964" totalsRowShown="0">
  <autoFilter ref="A963:F964" xr:uid="{2297DF77-86A3-4560-AD83-8EC1F3D60E8B}"/>
  <tableColumns count="6">
    <tableColumn id="1" xr3:uid="{B74CC65E-0BDC-4FBF-BD50-5E62B629F1DF}" name="CÓDIGO CATÁLOGO"/>
    <tableColumn id="2" xr3:uid="{650CD948-3420-47FE-9932-83025C7F757B}" name="ARTÍCULO">
      <calculatedColumnFormula>IFERROR(INDEX(UNSPSCDes,MATCH(INDIRECT(ADDRESS(ROW(),COLUMN()-1,4)),UNSPSCCode,0)),"")</calculatedColumnFormula>
    </tableColumn>
    <tableColumn id="3" xr3:uid="{8334AD5E-4462-4B9A-96D7-5D4C33FAD537}" name="UNIDAD DE MEDIDA"/>
    <tableColumn id="4" xr3:uid="{FBD578FB-6F9B-4130-9BEB-0648E68AD477}" name="CANTIDAD TOTAL ESTIMADA"/>
    <tableColumn id="5" xr3:uid="{9EA8326D-1886-4457-A92B-0E60C2CB1577}" name="PRECIO UNITARIO ESTIMADO"/>
    <tableColumn id="6" xr3:uid="{1D28E773-4FAE-434E-BD31-188E9D233A3E}"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00DA061-ED4E-43C4-BD5D-8F631C5FD72F}" name="Table392" displayName="Table392" ref="A974:F975" totalsRowShown="0">
  <autoFilter ref="A974:F975" xr:uid="{200DA061-ED4E-43C4-BD5D-8F631C5FD72F}"/>
  <tableColumns count="6">
    <tableColumn id="1" xr3:uid="{8EC07B6C-CE26-45BE-8289-A114D454BC72}" name="CÓDIGO CATÁLOGO"/>
    <tableColumn id="2" xr3:uid="{44FD5BB8-C118-41B7-975E-4FCE53108BAD}" name="ARTÍCULO">
      <calculatedColumnFormula>IFERROR(INDEX(UNSPSCDes,MATCH(INDIRECT(ADDRESS(ROW(),COLUMN()-1,4)),UNSPSCCode,0)),"")</calculatedColumnFormula>
    </tableColumn>
    <tableColumn id="3" xr3:uid="{BA918012-9333-491A-9976-606E2035FF5A}" name="UNIDAD DE MEDIDA"/>
    <tableColumn id="4" xr3:uid="{90B4F94F-D0EE-41C7-B2A3-1DAAD63DE397}" name="CANTIDAD TOTAL ESTIMADA"/>
    <tableColumn id="5" xr3:uid="{B44B6965-1AA8-452B-A856-161998F53BE1}" name="PRECIO UNITARIO ESTIMADO"/>
    <tableColumn id="6" xr3:uid="{E31BCEF8-15B2-4DF7-932C-25DE553C746F}"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DA6FAE4-4703-4001-9046-60D8299F8799}" name="Table310" displayName="Table310" ref="A106:F112" totalsRowShown="0">
  <autoFilter ref="A106:F112" xr:uid="{2DA6FAE4-4703-4001-9046-60D8299F8799}"/>
  <tableColumns count="6">
    <tableColumn id="1" xr3:uid="{E917924B-0F97-44D6-AD52-250694F78FA8}" name="CÓDIGO CATÁLOGO"/>
    <tableColumn id="2" xr3:uid="{610603A1-B6CA-45C9-85E9-FE6E6A45C457}" name="ARTÍCULO">
      <calculatedColumnFormula>IFERROR(INDEX(UNSPSCDes,MATCH(INDIRECT(ADDRESS(ROW(),COLUMN()-1,4)),UNSPSCCode,0)),"")</calculatedColumnFormula>
    </tableColumn>
    <tableColumn id="3" xr3:uid="{EDD1CAD6-759E-4102-81E0-63F488B88D81}" name="UNIDAD DE MEDIDA"/>
    <tableColumn id="4" xr3:uid="{14ADA033-6BA5-4EAE-8A55-254F59CDA881}" name="CANTIDAD TOTAL ESTIMADA"/>
    <tableColumn id="5" xr3:uid="{8AF49A9E-AC03-42BD-81B5-1EBEE7C0A71F}" name="PRECIO UNITARIO ESTIMADO"/>
    <tableColumn id="6" xr3:uid="{83E53201-C659-4D3B-9F97-9F363CEC90B1}"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4494241E-DF94-4717-93EA-786B8D283EF1}" name="Table393" displayName="Table393" ref="A985:F986" totalsRowShown="0">
  <autoFilter ref="A985:F986" xr:uid="{4494241E-DF94-4717-93EA-786B8D283EF1}"/>
  <tableColumns count="6">
    <tableColumn id="1" xr3:uid="{AA64D8D7-B46D-46B4-A347-DAF20193A412}" name="CÓDIGO CATÁLOGO"/>
    <tableColumn id="2" xr3:uid="{50F7AEB4-8031-40FA-AA7B-182F5723566B}" name="ARTÍCULO">
      <calculatedColumnFormula>IFERROR(INDEX(UNSPSCDes,MATCH(INDIRECT(ADDRESS(ROW(),COLUMN()-1,4)),UNSPSCCode,0)),"")</calculatedColumnFormula>
    </tableColumn>
    <tableColumn id="3" xr3:uid="{25D39473-69F1-4750-BE98-26AFDBCFA007}" name="UNIDAD DE MEDIDA"/>
    <tableColumn id="4" xr3:uid="{65E0EAEA-0708-41FB-AB71-8A3BE2D41DC7}" name="CANTIDAD TOTAL ESTIMADA"/>
    <tableColumn id="5" xr3:uid="{A1D5C3EE-9C63-4205-9C6D-D1CBDB97E4A0}" name="PRECIO UNITARIO ESTIMADO"/>
    <tableColumn id="6" xr3:uid="{F33080F9-6AE8-4EFD-9BF1-647BB4735F25}"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03FFC63-3494-45AE-8B71-74AC5A7D4A30}" name="Table394" displayName="Table394" ref="A996:F997" totalsRowShown="0">
  <autoFilter ref="A996:F997" xr:uid="{A03FFC63-3494-45AE-8B71-74AC5A7D4A30}"/>
  <tableColumns count="6">
    <tableColumn id="1" xr3:uid="{D5FB9816-9187-498F-935C-C13626C3F048}" name="CÓDIGO CATÁLOGO" dataDxfId="28" dataCellStyle="ArticleBody"/>
    <tableColumn id="2" xr3:uid="{E51E610D-DB14-48A2-9100-AEB2C9122821}" name="ARTÍCULO">
      <calculatedColumnFormula>IFERROR(INDEX(UNSPSCDes,MATCH(INDIRECT(ADDRESS(ROW(),COLUMN()-1,4)),UNSPSCCode,0)),"")</calculatedColumnFormula>
    </tableColumn>
    <tableColumn id="3" xr3:uid="{D73478E0-06CB-4226-85E5-B21966DA7A11}" name="UNIDAD DE MEDIDA"/>
    <tableColumn id="4" xr3:uid="{78D7762F-EC09-4442-ACCD-03273C265E87}" name="CANTIDAD TOTAL ESTIMADA"/>
    <tableColumn id="5" xr3:uid="{E2592CF2-CDF3-4959-A301-D8E53DF3AF5C}" name="PRECIO UNITARIO ESTIMADO"/>
    <tableColumn id="6" xr3:uid="{159C068F-0AB4-4E0F-BDB7-2BB3BB4CAD8A}"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333C02C0-E087-4B8A-8D0B-1FA53C792271}" name="Table395" displayName="Table395" ref="A1007:F1008" totalsRowShown="0">
  <autoFilter ref="A1007:F1008" xr:uid="{333C02C0-E087-4B8A-8D0B-1FA53C792271}"/>
  <tableColumns count="6">
    <tableColumn id="1" xr3:uid="{F4DC4DFD-3407-4A29-9736-2E0D086008C3}" name="CÓDIGO CATÁLOGO" dataDxfId="27" dataCellStyle="ArticleBody"/>
    <tableColumn id="2" xr3:uid="{9AF77D2B-B54A-4297-9633-DD40BF68A879}" name="ARTÍCULO">
      <calculatedColumnFormula>IFERROR(INDEX(UNSPSCDes,MATCH(INDIRECT(ADDRESS(ROW(),COLUMN()-1,4)),UNSPSCCode,0)),"")</calculatedColumnFormula>
    </tableColumn>
    <tableColumn id="3" xr3:uid="{1AE6C171-0542-4E39-8F2D-59FC9D5ECD36}" name="UNIDAD DE MEDIDA"/>
    <tableColumn id="4" xr3:uid="{7380BE11-C82E-4F47-BF94-0F8D17D3203F}" name="CANTIDAD TOTAL ESTIMADA"/>
    <tableColumn id="5" xr3:uid="{22E6A9E6-D988-41EC-8ED4-BFB88EF7C5D0}" name="PRECIO UNITARIO ESTIMADO"/>
    <tableColumn id="6" xr3:uid="{7EC2F810-E62F-463F-B519-B4A17DD49C21}"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B38D568-439C-4D54-AE82-E9FE0BC189CF}" name="Table396" displayName="Table396" ref="A1018:F1019" totalsRowShown="0">
  <autoFilter ref="A1018:F1019" xr:uid="{9B38D568-439C-4D54-AE82-E9FE0BC189CF}"/>
  <tableColumns count="6">
    <tableColumn id="1" xr3:uid="{9C201840-4A62-41DA-98A8-DCC4CA20E54D}" name="CÓDIGO CATÁLOGO" dataDxfId="26" dataCellStyle="ArticleBody"/>
    <tableColumn id="2" xr3:uid="{7751DF90-7003-4E7C-94B4-CBB3A1EB873E}" name="ARTÍCULO">
      <calculatedColumnFormula>IFERROR(INDEX(UNSPSCDes,MATCH(INDIRECT(ADDRESS(ROW(),COLUMN()-1,4)),UNSPSCCode,0)),"")</calculatedColumnFormula>
    </tableColumn>
    <tableColumn id="3" xr3:uid="{1992C777-568E-4612-BB38-5BF77DE22562}" name="UNIDAD DE MEDIDA"/>
    <tableColumn id="4" xr3:uid="{6E74CB76-73C7-444E-BB47-F10996AF16C8}" name="CANTIDAD TOTAL ESTIMADA"/>
    <tableColumn id="5" xr3:uid="{6AF8F819-BCA2-4016-8E8C-382B700BC2B0}" name="PRECIO UNITARIO ESTIMADO"/>
    <tableColumn id="6" xr3:uid="{012E3E3D-EBE2-42C8-ABE2-0F4636459D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FEE76FEE-3B71-424F-854B-3AB02FD35A82}" name="Table397" displayName="Table397" ref="A1029:F1030" totalsRowShown="0">
  <autoFilter ref="A1029:F1030" xr:uid="{FEE76FEE-3B71-424F-854B-3AB02FD35A82}"/>
  <tableColumns count="6">
    <tableColumn id="1" xr3:uid="{24930B82-E4A3-4767-A4A9-74C8243392E7}" name="CÓDIGO CATÁLOGO" dataDxfId="25" dataCellStyle="ArticleBody"/>
    <tableColumn id="2" xr3:uid="{33935874-AD14-451A-BA60-7654C9CCE31B}" name="ARTÍCULO">
      <calculatedColumnFormula>IFERROR(INDEX(UNSPSCDes,MATCH(INDIRECT(ADDRESS(ROW(),COLUMN()-1,4)),UNSPSCCode,0)),"")</calculatedColumnFormula>
    </tableColumn>
    <tableColumn id="3" xr3:uid="{BAF5BBB6-9392-40F3-ACCD-E16FA34C0971}" name="UNIDAD DE MEDIDA"/>
    <tableColumn id="4" xr3:uid="{A03137E1-E0B4-4B17-B848-1C2356D44F17}" name="CANTIDAD TOTAL ESTIMADA"/>
    <tableColumn id="5" xr3:uid="{97DC7E4B-8931-4282-82CC-07E651CD1E90}" name="PRECIO UNITARIO ESTIMADO"/>
    <tableColumn id="6" xr3:uid="{BD56240C-1D5F-4F0B-9A1D-894A1D8FF375}"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D7A526E2-6D8E-4A91-BE28-0443A584FF90}" name="Table398" displayName="Table398" ref="A1040:F1041" totalsRowShown="0">
  <autoFilter ref="A1040:F1041" xr:uid="{D7A526E2-6D8E-4A91-BE28-0443A584FF90}"/>
  <tableColumns count="6">
    <tableColumn id="1" xr3:uid="{79C17FDF-CD38-4730-B2C3-7CCF5BFBEA5D}" name="CÓDIGO CATÁLOGO"/>
    <tableColumn id="2" xr3:uid="{4039DE76-560E-450A-BA20-A9E453721188}" name="ARTÍCULO">
      <calculatedColumnFormula>IFERROR(INDEX(UNSPSCDes,MATCH(INDIRECT(ADDRESS(ROW(),COLUMN()-1,4)),UNSPSCCode,0)),"")</calculatedColumnFormula>
    </tableColumn>
    <tableColumn id="3" xr3:uid="{AE87160B-EE3F-4313-B6F8-2C89732365CB}" name="UNIDAD DE MEDIDA"/>
    <tableColumn id="4" xr3:uid="{913CFCCF-8274-4215-90F8-BFBC3D4B44E8}" name="CANTIDAD TOTAL ESTIMADA"/>
    <tableColumn id="5" xr3:uid="{4A7DE3AF-0431-4886-A49D-AC81B9BBDFCD}" name="PRECIO UNITARIO ESTIMADO"/>
    <tableColumn id="6" xr3:uid="{E57AD46A-F296-44BF-B3E3-47EC50601B75}"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427CB1F9-4BC2-4BEF-95EC-DCA924C1ABB8}" name="Table399" displayName="Table399" ref="A1051:F1052" totalsRowShown="0">
  <autoFilter ref="A1051:F1052" xr:uid="{427CB1F9-4BC2-4BEF-95EC-DCA924C1ABB8}"/>
  <tableColumns count="6">
    <tableColumn id="1" xr3:uid="{3A3C4330-D941-45C9-B4CD-853FB32F8076}" name="CÓDIGO CATÁLOGO" dataDxfId="24" dataCellStyle="ArticleBody"/>
    <tableColumn id="2" xr3:uid="{3DCBA9AE-F3ED-43D8-A314-5F0530B3D7E2}" name="ARTÍCULO">
      <calculatedColumnFormula>IFERROR(INDEX(UNSPSCDes,MATCH(INDIRECT(ADDRESS(ROW(),COLUMN()-1,4)),UNSPSCCode,0)),"")</calculatedColumnFormula>
    </tableColumn>
    <tableColumn id="3" xr3:uid="{00C403F3-0960-404C-9A89-ADDF8DE1E4DF}" name="UNIDAD DE MEDIDA"/>
    <tableColumn id="4" xr3:uid="{9A3DB239-6944-483E-AE15-75D10177A3F8}" name="CANTIDAD TOTAL ESTIMADA"/>
    <tableColumn id="5" xr3:uid="{63807FC6-9BC4-40B5-BBA4-DA5535A2DD6D}" name="PRECIO UNITARIO ESTIMADO"/>
    <tableColumn id="6" xr3:uid="{5FD6B176-2FFC-42FA-95BE-43D7E7360382}"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10735412-A6DC-4EA0-B764-12D95F978653}" name="Table3100" displayName="Table3100" ref="A1062:F1063" totalsRowShown="0">
  <autoFilter ref="A1062:F1063" xr:uid="{10735412-A6DC-4EA0-B764-12D95F978653}"/>
  <tableColumns count="6">
    <tableColumn id="1" xr3:uid="{3844620C-3B07-431C-A140-E8BE71F74C84}" name="CÓDIGO CATÁLOGO" dataDxfId="23" dataCellStyle="ArticleBody"/>
    <tableColumn id="2" xr3:uid="{73C0652A-4F8A-4E59-A7A0-53087BF831D9}" name="ARTÍCULO">
      <calculatedColumnFormula>IFERROR(INDEX(UNSPSCDes,MATCH(INDIRECT(ADDRESS(ROW(),COLUMN()-1,4)),UNSPSCCode,0)),"")</calculatedColumnFormula>
    </tableColumn>
    <tableColumn id="3" xr3:uid="{FDE6B516-6670-4E88-BD64-5FCA704F2C47}" name="UNIDAD DE MEDIDA"/>
    <tableColumn id="4" xr3:uid="{FDDAAB3A-8EC6-41C3-925E-BB9039591EF4}" name="CANTIDAD TOTAL ESTIMADA"/>
    <tableColumn id="5" xr3:uid="{DF100642-2275-4609-B77E-FD5B37AB9733}" name="PRECIO UNITARIO ESTIMADO"/>
    <tableColumn id="6" xr3:uid="{EB4C1A20-AE09-4E17-93BA-C2039E26B26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35ADC89-7443-4BDB-ADCB-507D4A9308CB}" name="Table323" displayName="Table323" ref="A1073:F1074" totalsRowShown="0">
  <autoFilter ref="A1073:F1074" xr:uid="{F35ADC89-7443-4BDB-ADCB-507D4A9308CB}"/>
  <tableColumns count="6">
    <tableColumn id="1" xr3:uid="{765F5DDF-D6FB-4040-9618-0A2EB6CF0F2A}" name="CÓDIGO CATÁLOGO" dataDxfId="22" dataCellStyle="ArticleBody"/>
    <tableColumn id="2" xr3:uid="{89EA1FD1-60C0-46B5-9C38-C2B0259DB563}" name="ARTÍCULO">
      <calculatedColumnFormula>IFERROR(INDEX(UNSPSCDes,MATCH(INDIRECT(ADDRESS(ROW(),COLUMN()-1,4)),UNSPSCCode,0)),"")</calculatedColumnFormula>
    </tableColumn>
    <tableColumn id="3" xr3:uid="{C9070C1D-CBF5-405F-BC43-4FA92B3368DB}" name="UNIDAD DE MEDIDA"/>
    <tableColumn id="4" xr3:uid="{64ED92D1-7727-44B5-ABE9-FC06B996D1D7}" name="CANTIDAD TOTAL ESTIMADA"/>
    <tableColumn id="5" xr3:uid="{69002855-7928-4019-B13C-6B5E9A573614}" name="PRECIO UNITARIO ESTIMADO"/>
    <tableColumn id="6" xr3:uid="{B419B9EE-0BEA-4868-9EE8-250034F502BF}"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EC673AA-26CA-4BA3-A129-7454DB29E4B7}" name="Table324" displayName="Table324" ref="A1084:F1085" totalsRowShown="0">
  <autoFilter ref="A1084:F1085" xr:uid="{9EC673AA-26CA-4BA3-A129-7454DB29E4B7}"/>
  <tableColumns count="6">
    <tableColumn id="1" xr3:uid="{7E576C6B-38A4-41E0-89CE-BB0B2681DF24}" name="CÓDIGO CATÁLOGO" dataDxfId="21" dataCellStyle="ArticleBody"/>
    <tableColumn id="2" xr3:uid="{8A491053-E3B5-4E73-9D47-0C49703D6FB3}" name="ARTÍCULO">
      <calculatedColumnFormula>IFERROR(INDEX(UNSPSCDes,MATCH(INDIRECT(ADDRESS(ROW(),COLUMN()-1,4)),UNSPSCCode,0)),"")</calculatedColumnFormula>
    </tableColumn>
    <tableColumn id="3" xr3:uid="{5AF1F2D8-C499-49A6-BDC2-3212670321D8}" name="UNIDAD DE MEDIDA"/>
    <tableColumn id="4" xr3:uid="{821617FD-8388-44A6-9E7B-52DDD5F51D53}" name="CANTIDAD TOTAL ESTIMADA"/>
    <tableColumn id="5" xr3:uid="{DCAFCBE9-A1C7-4C6D-82C0-8C87CB8CE1CC}" name="PRECIO UNITARIO ESTIMADO"/>
    <tableColumn id="6" xr3:uid="{9285C141-DE96-4434-B5BC-BE8DEF1EBFB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8AF8DCE-04D8-4362-BFFD-EE72E24B68B8}" name="Table311" displayName="Table311" ref="A122:F130" totalsRowShown="0">
  <autoFilter ref="A122:F130" xr:uid="{58AF8DCE-04D8-4362-BFFD-EE72E24B68B8}"/>
  <tableColumns count="6">
    <tableColumn id="1" xr3:uid="{83348180-9369-4CA1-B2B1-590EC93869A8}" name="CÓDIGO CATÁLOGO"/>
    <tableColumn id="2" xr3:uid="{BF9AA187-FC19-46D3-B465-772B30F6D0DE}" name="ARTÍCULO">
      <calculatedColumnFormula>IFERROR(INDEX(UNSPSCDes,MATCH(INDIRECT(ADDRESS(ROW(),COLUMN()-1,4)),UNSPSCCode,0)),"")</calculatedColumnFormula>
    </tableColumn>
    <tableColumn id="3" xr3:uid="{15894B94-91E1-407A-A6AF-5207ABFFFF0F}" name="UNIDAD DE MEDIDA"/>
    <tableColumn id="4" xr3:uid="{A4067D9B-A0D6-478E-B343-842722DD5F84}" name="CANTIDAD TOTAL ESTIMADA"/>
    <tableColumn id="5" xr3:uid="{70A628D9-4ADD-4C45-9E2E-B9E5DE45634A}" name="PRECIO UNITARIO ESTIMADO"/>
    <tableColumn id="6" xr3:uid="{B94B0613-4606-477E-B006-F8FBE202438D}"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4E8FBF4-7969-4212-8CAC-34645B714A8F}" name="Table325" displayName="Table325" ref="A1095:F1096" totalsRowShown="0">
  <autoFilter ref="A1095:F1096" xr:uid="{C4E8FBF4-7969-4212-8CAC-34645B714A8F}"/>
  <tableColumns count="6">
    <tableColumn id="1" xr3:uid="{C566A2EA-78CA-497B-B7F5-3BE8D06E2F56}" name="CÓDIGO CATÁLOGO" dataDxfId="20" dataCellStyle="ArticleBody"/>
    <tableColumn id="2" xr3:uid="{0FC55766-D7B1-4E1D-A751-BD5F3AF1558A}" name="ARTÍCULO">
      <calculatedColumnFormula>IFERROR(INDEX(UNSPSCDes,MATCH(INDIRECT(ADDRESS(ROW(),COLUMN()-1,4)),UNSPSCCode,0)),"")</calculatedColumnFormula>
    </tableColumn>
    <tableColumn id="3" xr3:uid="{CFC9CB8C-90D4-48EE-8876-F9941852A7C2}" name="UNIDAD DE MEDIDA"/>
    <tableColumn id="4" xr3:uid="{A63BE625-EDC8-4868-AC7D-4F407A12A663}" name="CANTIDAD TOTAL ESTIMADA"/>
    <tableColumn id="5" xr3:uid="{FDCD8EF5-F960-4CDD-9671-5BB7E25FF251}" name="PRECIO UNITARIO ESTIMADO"/>
    <tableColumn id="6" xr3:uid="{7F425D0C-C8E7-4B49-8F2E-CD7590A12DCC}"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9DAEB1-382A-4358-B99E-0A0775BAC8A1}" name="Table326" displayName="Table326" ref="A1106:F1107" totalsRowShown="0">
  <autoFilter ref="A1106:F1107" xr:uid="{2F9DAEB1-382A-4358-B99E-0A0775BAC8A1}"/>
  <tableColumns count="6">
    <tableColumn id="1" xr3:uid="{8B334140-6EA6-4AE7-B768-667D1CBE3477}" name="CÓDIGO CATÁLOGO" dataDxfId="19" dataCellStyle="ArticleBody"/>
    <tableColumn id="2" xr3:uid="{30FF22CD-513C-4415-98C0-9DE16C8ACCCE}" name="ARTÍCULO">
      <calculatedColumnFormula>IFERROR(INDEX(UNSPSCDes,MATCH(INDIRECT(ADDRESS(ROW(),COLUMN()-1,4)),UNSPSCCode,0)),"")</calculatedColumnFormula>
    </tableColumn>
    <tableColumn id="3" xr3:uid="{440FAFD9-99EB-46F3-9CCF-6DC566466D01}" name="UNIDAD DE MEDIDA"/>
    <tableColumn id="4" xr3:uid="{6A1B962F-E6D7-42F5-9416-7D6731C2D479}" name="CANTIDAD TOTAL ESTIMADA"/>
    <tableColumn id="5" xr3:uid="{E7D44EE0-7EEF-4609-84CD-01BEEC250587}" name="PRECIO UNITARIO ESTIMADO"/>
    <tableColumn id="6" xr3:uid="{1EDAA0C5-7227-4ACA-BB01-EEEDF9C6C482}"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AA3A8A9-3D09-4D31-A6F8-EC1B39B8A703}" name="Table3101" displayName="Table3101" ref="A1117:F1123" totalsRowShown="0">
  <autoFilter ref="A1117:F1123" xr:uid="{7AA3A8A9-3D09-4D31-A6F8-EC1B39B8A703}"/>
  <tableColumns count="6">
    <tableColumn id="1" xr3:uid="{1CA2ED1B-0E7F-4820-A496-09CEDA121A87}" name="CÓDIGO CATÁLOGO"/>
    <tableColumn id="2" xr3:uid="{C68BD9C5-A3B4-4DB6-99B1-662EE8B7EDF5}" name="ARTÍCULO">
      <calculatedColumnFormula>IFERROR(INDEX(UNSPSCDes,MATCH(INDIRECT(ADDRESS(ROW(),COLUMN()-1,4)),UNSPSCCode,0)),"")</calculatedColumnFormula>
    </tableColumn>
    <tableColumn id="3" xr3:uid="{33D112D4-44DB-4609-9BC1-BB489947315E}" name="UNIDAD DE MEDIDA"/>
    <tableColumn id="4" xr3:uid="{47C780B7-82C1-48D2-9E1C-78E9EB106D02}" name="CANTIDAD TOTAL ESTIMADA"/>
    <tableColumn id="5" xr3:uid="{2B20FC8D-5E0A-46B5-8AC7-71356D04C0F9}" name="PRECIO UNITARIO ESTIMADO"/>
    <tableColumn id="6" xr3:uid="{D6D963E3-69AA-4D75-9DF1-868B2F38093E}"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4A3364EA-365F-481D-96DA-A133DA78475B}" name="Table3102" displayName="Table3102" ref="A1133:F1137" totalsRowShown="0">
  <autoFilter ref="A1133:F1137" xr:uid="{4A3364EA-365F-481D-96DA-A133DA78475B}"/>
  <tableColumns count="6">
    <tableColumn id="1" xr3:uid="{047920FC-0154-4C67-85DF-93485542F0FA}" name="CÓDIGO CATÁLOGO"/>
    <tableColumn id="2" xr3:uid="{42B1F680-1D28-400C-8B6D-048E2F638877}" name="ARTÍCULO">
      <calculatedColumnFormula>IFERROR(INDEX(UNSPSCDes,MATCH(INDIRECT(ADDRESS(ROW(),COLUMN()-1,4)),UNSPSCCode,0)),"")</calculatedColumnFormula>
    </tableColumn>
    <tableColumn id="3" xr3:uid="{AC09C52B-33FB-49CE-8339-F1FBD7944945}" name="UNIDAD DE MEDIDA"/>
    <tableColumn id="4" xr3:uid="{0060C8B8-9306-4D96-B159-D07C5B678DE7}" name="CANTIDAD TOTAL ESTIMADA"/>
    <tableColumn id="5" xr3:uid="{7F6E84D3-C973-4BAE-BE94-08A38A27D416}" name="PRECIO UNITARIO ESTIMADO"/>
    <tableColumn id="6" xr3:uid="{EA7D8BF3-CF74-494C-89CF-A57331C65F44}"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E468371B-730D-4D47-A70D-1D858A9D993E}" name="Table3103" displayName="Table3103" ref="A1147:F1150" totalsRowShown="0">
  <autoFilter ref="A1147:F1150" xr:uid="{E468371B-730D-4D47-A70D-1D858A9D993E}"/>
  <tableColumns count="6">
    <tableColumn id="1" xr3:uid="{2C108998-4008-4B25-96E9-C814AE172707}" name="CÓDIGO CATÁLOGO" dataDxfId="18" dataCellStyle="ArticleBody"/>
    <tableColumn id="2" xr3:uid="{CF9151BB-22A3-441B-88B8-8F692144D2E0}" name="ARTÍCULO">
      <calculatedColumnFormula>IFERROR(INDEX(UNSPSCDes,MATCH(INDIRECT(ADDRESS(ROW(),COLUMN()-1,4)),UNSPSCCode,0)),"")</calculatedColumnFormula>
    </tableColumn>
    <tableColumn id="3" xr3:uid="{44692D2D-A814-4F11-8F71-01D7BD542A10}" name="UNIDAD DE MEDIDA"/>
    <tableColumn id="4" xr3:uid="{CF45D006-2756-40B6-B792-4F80DB257580}" name="CANTIDAD TOTAL ESTIMADA"/>
    <tableColumn id="5" xr3:uid="{842E0127-BD11-4750-9DE8-23E1969D79F4}" name="PRECIO UNITARIO ESTIMADO"/>
    <tableColumn id="6" xr3:uid="{D62D5622-490D-4F6E-9C8F-3F36E7A3CCD3}"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FAC9C13A-B9D9-4234-9C67-7A694DA6119F}" name="Table3104" displayName="Table3104" ref="A1160:F1163" totalsRowShown="0">
  <autoFilter ref="A1160:F1163" xr:uid="{FAC9C13A-B9D9-4234-9C67-7A694DA6119F}"/>
  <tableColumns count="6">
    <tableColumn id="1" xr3:uid="{08074FA6-D199-46AC-8BE3-C7E0A78DE21B}" name="CÓDIGO CATÁLOGO"/>
    <tableColumn id="2" xr3:uid="{C392BE76-964F-45A9-8FA1-D38495991B41}" name="ARTÍCULO">
      <calculatedColumnFormula>IFERROR(INDEX(UNSPSCDes,MATCH(INDIRECT(ADDRESS(ROW(),COLUMN()-1,4)),UNSPSCCode,0)),"")</calculatedColumnFormula>
    </tableColumn>
    <tableColumn id="3" xr3:uid="{6B0DB84B-D1A7-4CDE-88F5-D1E8EBD232E0}" name="UNIDAD DE MEDIDA"/>
    <tableColumn id="4" xr3:uid="{7F108D33-4625-4304-9D9D-7537E28D8229}" name="CANTIDAD TOTAL ESTIMADA"/>
    <tableColumn id="5" xr3:uid="{7B711986-D263-42D0-AD67-D5D15A4DCED1}" name="PRECIO UNITARIO ESTIMADO"/>
    <tableColumn id="6" xr3:uid="{B52D000F-508B-421B-9320-2EB3B4C94E0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307295AA-7874-4F3E-AA33-0F64A4019C96}" name="Table3105" displayName="Table3105" ref="A1173:F1174" totalsRowShown="0">
  <autoFilter ref="A1173:F1174" xr:uid="{307295AA-7874-4F3E-AA33-0F64A4019C96}"/>
  <tableColumns count="6">
    <tableColumn id="1" xr3:uid="{BA276934-F0E4-4346-8D4E-A49C9F7B4C95}" name="CÓDIGO CATÁLOGO"/>
    <tableColumn id="2" xr3:uid="{30062A68-26F7-47C1-B3D0-BA0095A1FA13}" name="ARTÍCULO">
      <calculatedColumnFormula>IFERROR(INDEX(UNSPSCDes,MATCH(INDIRECT(ADDRESS(ROW(),COLUMN()-1,4)),UNSPSCCode,0)),"")</calculatedColumnFormula>
    </tableColumn>
    <tableColumn id="3" xr3:uid="{1A441491-C7C1-48D1-825D-B299A9FC9D18}" name="UNIDAD DE MEDIDA"/>
    <tableColumn id="4" xr3:uid="{50DA8BF0-D030-4839-A146-492851BB1E33}" name="CANTIDAD TOTAL ESTIMADA"/>
    <tableColumn id="5" xr3:uid="{1FB85367-A878-42CF-B56E-6882FF0E5D41}" name="PRECIO UNITARIO ESTIMADO"/>
    <tableColumn id="6" xr3:uid="{587B191A-689C-423A-95F5-BA66EBBCE27B}"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7B26C18-9E52-44E9-96D8-1ABF6A91CF3D}" name="Table3106" displayName="Table3106" ref="A1184:F1185" totalsRowShown="0">
  <autoFilter ref="A1184:F1185" xr:uid="{07B26C18-9E52-44E9-96D8-1ABF6A91CF3D}"/>
  <tableColumns count="6">
    <tableColumn id="1" xr3:uid="{ACB0E519-914D-414C-8F5C-3AF25C45D342}" name="CÓDIGO CATÁLOGO"/>
    <tableColumn id="2" xr3:uid="{0D16E727-8D81-4EB1-B209-B01E47D47E77}" name="ARTÍCULO">
      <calculatedColumnFormula>IFERROR(INDEX(UNSPSCDes,MATCH(INDIRECT(ADDRESS(ROW(),COLUMN()-1,4)),UNSPSCCode,0)),"")</calculatedColumnFormula>
    </tableColumn>
    <tableColumn id="3" xr3:uid="{BB5AD21E-559C-48E0-9B58-A41CFF9DBE05}" name="UNIDAD DE MEDIDA"/>
    <tableColumn id="4" xr3:uid="{0707BF09-9CF4-4D34-B7AA-C7AD3DA26FBC}" name="CANTIDAD TOTAL ESTIMADA"/>
    <tableColumn id="5" xr3:uid="{C9B159EA-BC20-4716-88AE-1611728D32D1}" name="PRECIO UNITARIO ESTIMADO"/>
    <tableColumn id="6" xr3:uid="{17496A76-98AC-4D52-B4D6-BDE8F55B1615}"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656EEA6-EBEF-447B-A468-03A6AFECFEF5}" name="Table3107" displayName="Table3107" ref="A1195:F1196" totalsRowShown="0">
  <autoFilter ref="A1195:F1196" xr:uid="{5656EEA6-EBEF-447B-A468-03A6AFECFEF5}"/>
  <tableColumns count="6">
    <tableColumn id="1" xr3:uid="{E0BDF286-A7B8-420C-BF4B-B778EF471066}" name="CÓDIGO CATÁLOGO" dataDxfId="17" dataCellStyle="ArticleBody"/>
    <tableColumn id="2" xr3:uid="{82644809-FCC1-4FBB-88A5-192310147384}" name="ARTÍCULO">
      <calculatedColumnFormula>IFERROR(INDEX(UNSPSCDes,MATCH(INDIRECT(ADDRESS(ROW(),COLUMN()-1,4)),UNSPSCCode,0)),"")</calculatedColumnFormula>
    </tableColumn>
    <tableColumn id="3" xr3:uid="{7108A49C-FCA1-4302-977B-FCB2660CF547}" name="UNIDAD DE MEDIDA"/>
    <tableColumn id="4" xr3:uid="{5A45C5FC-1F75-49EB-85CC-A32B71E89751}" name="CANTIDAD TOTAL ESTIMADA"/>
    <tableColumn id="5" xr3:uid="{3C33E3BC-E32E-461F-9404-B87DA2215760}" name="PRECIO UNITARIO ESTIMADO"/>
    <tableColumn id="6" xr3:uid="{84672BB9-16A3-452B-A1C3-48CE067F52AF}"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72873813-6D7C-453C-B1BC-7D9D24F27B9E}" name="Table3108" displayName="Table3108" ref="A1206:F1207" totalsRowShown="0">
  <autoFilter ref="A1206:F1207" xr:uid="{72873813-6D7C-453C-B1BC-7D9D24F27B9E}"/>
  <tableColumns count="6">
    <tableColumn id="1" xr3:uid="{CCB88DE2-F6A6-41E4-BB2F-1FFEEF651D36}" name="CÓDIGO CATÁLOGO" dataDxfId="16" dataCellStyle="ArticleBody"/>
    <tableColumn id="2" xr3:uid="{520508DB-677B-40F7-807B-E2AD7F231451}" name="ARTÍCULO">
      <calculatedColumnFormula>IFERROR(INDEX(UNSPSCDes,MATCH(INDIRECT(ADDRESS(ROW(),COLUMN()-1,4)),UNSPSCCode,0)),"")</calculatedColumnFormula>
    </tableColumn>
    <tableColumn id="3" xr3:uid="{54B2578F-12B3-4CDA-B1D8-588791AE2B30}" name="UNIDAD DE MEDIDA"/>
    <tableColumn id="4" xr3:uid="{70CFF13A-2C9C-4811-9011-0CBE4CA35300}" name="CANTIDAD TOTAL ESTIMADA"/>
    <tableColumn id="5" xr3:uid="{A4CC4127-D8A5-4170-BDC6-EABE3177BF76}" name="PRECIO UNITARIO ESTIMADO"/>
    <tableColumn id="6" xr3:uid="{AEA49E51-1C82-4527-AB2A-FAD839DD3FE8}"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67.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25.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78.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89.xml"/><Relationship Id="rId707" Type="http://schemas.openxmlformats.org/officeDocument/2006/relationships/table" Target="../tables/table10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16.xml"/><Relationship Id="rId718" Type="http://schemas.openxmlformats.org/officeDocument/2006/relationships/table" Target="../tables/table11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27.xml"/><Relationship Id="rId729" Type="http://schemas.openxmlformats.org/officeDocument/2006/relationships/table" Target="../tables/table125.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38.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49.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116.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60.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127.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7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omments" Target="../comments1.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82.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9.xml"/><Relationship Id="rId697" Type="http://schemas.openxmlformats.org/officeDocument/2006/relationships/table" Target="../tables/table9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20.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31.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9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42.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10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53.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120.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64.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131.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75.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table" Target="../tables/table2.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table" Target="../tables/table1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table" Target="../tables/table6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122.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24.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77.xml"/><Relationship Id="rId737" Type="http://schemas.openxmlformats.org/officeDocument/2006/relationships/table" Target="../tables/table13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35.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46.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88.xml"/><Relationship Id="rId706" Type="http://schemas.openxmlformats.org/officeDocument/2006/relationships/table" Target="../tables/table10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table" Target="../tables/table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57.xml"/><Relationship Id="rId717" Type="http://schemas.openxmlformats.org/officeDocument/2006/relationships/table" Target="../tables/table11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1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26.xml"/><Relationship Id="rId672" Type="http://schemas.openxmlformats.org/officeDocument/2006/relationships/table" Target="../tables/table68.xml"/><Relationship Id="rId728" Type="http://schemas.openxmlformats.org/officeDocument/2006/relationships/table" Target="../tables/table124.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37.xml"/><Relationship Id="rId683" Type="http://schemas.openxmlformats.org/officeDocument/2006/relationships/table" Target="../tables/table79.xml"/><Relationship Id="rId739" Type="http://schemas.openxmlformats.org/officeDocument/2006/relationships/table" Target="../tables/table13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6.xml"/><Relationship Id="rId652" Type="http://schemas.openxmlformats.org/officeDocument/2006/relationships/table" Target="../tables/table48.xml"/><Relationship Id="rId694" Type="http://schemas.openxmlformats.org/officeDocument/2006/relationships/table" Target="../tables/table90.xml"/><Relationship Id="rId708" Type="http://schemas.openxmlformats.org/officeDocument/2006/relationships/table" Target="../tables/table10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17.xml"/><Relationship Id="rId663" Type="http://schemas.openxmlformats.org/officeDocument/2006/relationships/table" Target="../tables/table59.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115.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126.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28.xml"/><Relationship Id="rId271" Type="http://schemas.openxmlformats.org/officeDocument/2006/relationships/ctrlProp" Target="../ctrlProps/ctrlProp268.xml"/><Relationship Id="rId674" Type="http://schemas.openxmlformats.org/officeDocument/2006/relationships/table" Target="../tables/table70.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13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3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81.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10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8.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50.xml"/><Relationship Id="rId696" Type="http://schemas.openxmlformats.org/officeDocument/2006/relationships/table" Target="../tables/table92.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117.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19.xml"/><Relationship Id="rId665" Type="http://schemas.openxmlformats.org/officeDocument/2006/relationships/table" Target="../tables/table61.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128.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30.xml"/><Relationship Id="rId676" Type="http://schemas.openxmlformats.org/officeDocument/2006/relationships/table" Target="../tables/table72.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97.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41.xml"/><Relationship Id="rId687" Type="http://schemas.openxmlformats.org/officeDocument/2006/relationships/table" Target="../tables/table83.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108.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10.xml"/><Relationship Id="rId656" Type="http://schemas.openxmlformats.org/officeDocument/2006/relationships/table" Target="../tables/table52.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9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119.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2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63.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13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32.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74.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9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table" Target="../tables/table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43.xml"/><Relationship Id="rId689" Type="http://schemas.openxmlformats.org/officeDocument/2006/relationships/table" Target="../tables/table8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11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12.xml"/><Relationship Id="rId658" Type="http://schemas.openxmlformats.org/officeDocument/2006/relationships/table" Target="../tables/table5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121.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23.xml"/><Relationship Id="rId669" Type="http://schemas.openxmlformats.org/officeDocument/2006/relationships/table" Target="../tables/table6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76.xml"/><Relationship Id="rId736" Type="http://schemas.openxmlformats.org/officeDocument/2006/relationships/table" Target="../tables/table132.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34.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10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87.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table" Target="../tables/table3.xml"/><Relationship Id="rId649" Type="http://schemas.openxmlformats.org/officeDocument/2006/relationships/table" Target="../tables/table4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5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11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1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123.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36.xml"/><Relationship Id="rId738" Type="http://schemas.openxmlformats.org/officeDocument/2006/relationships/table" Target="../tables/table134.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47.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5.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58.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6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136.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80.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91.xml"/><Relationship Id="rId709" Type="http://schemas.openxmlformats.org/officeDocument/2006/relationships/table" Target="../tables/table10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18.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2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96.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4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107.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5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118.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6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129.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73.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8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11.xml"/><Relationship Id="rId254" Type="http://schemas.openxmlformats.org/officeDocument/2006/relationships/ctrlProp" Target="../ctrlProps/ctrlProp251.xml"/><Relationship Id="rId699" Type="http://schemas.openxmlformats.org/officeDocument/2006/relationships/table" Target="../tables/table95.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table" Target="../tables/table22.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table" Target="../tables/table3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86.xml"/><Relationship Id="rId704" Type="http://schemas.openxmlformats.org/officeDocument/2006/relationships/table" Target="../tables/table10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table" Target="../tables/table4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111.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table" Target="../tables/table55.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02.xml"/><Relationship Id="rId7" Type="http://schemas.openxmlformats.org/officeDocument/2006/relationships/table" Target="../tables/table13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05.xml"/><Relationship Id="rId5" Type="http://schemas.openxmlformats.org/officeDocument/2006/relationships/ctrlProp" Target="../ctrlProps/ctrlProp604.xml"/><Relationship Id="rId4" Type="http://schemas.openxmlformats.org/officeDocument/2006/relationships/ctrlProp" Target="../ctrlProps/ctrlProp60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abSelected="1" view="pageBreakPreview" zoomScale="140" zoomScaleNormal="100" zoomScaleSheetLayoutView="140" workbookViewId="0">
      <selection activeCell="I49" sqref="I49"/>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8" t="s">
        <v>15167</v>
      </c>
      <c r="C6" s="78"/>
    </row>
    <row r="7" spans="2:7" ht="18" x14ac:dyDescent="0.25">
      <c r="B7" s="47" t="s">
        <v>5214</v>
      </c>
      <c r="C7" s="48">
        <f ca="1">PACC!B10</f>
        <v>43391226.808880001</v>
      </c>
      <c r="G7" s="25"/>
    </row>
    <row r="8" spans="2:7" ht="18" x14ac:dyDescent="0.25">
      <c r="B8" s="49" t="s">
        <v>3640</v>
      </c>
      <c r="C8" s="50">
        <f ca="1">PACC!B9</f>
        <v>137</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17724</v>
      </c>
      <c r="C12" s="51" t="str">
        <f>IF(PACC!E9="","",PACC!E9)</f>
        <v>Dirección nacional de Ética e Integridad Gubernamental</v>
      </c>
      <c r="G12" s="25"/>
    </row>
    <row r="13" spans="2:7" ht="16.5" customHeight="1" x14ac:dyDescent="0.25">
      <c r="B13" s="49" t="s">
        <v>18227</v>
      </c>
      <c r="C13" s="52">
        <f>IF(PACC!E11="","",PACC!E11)</f>
        <v>2023</v>
      </c>
      <c r="G13" s="26"/>
    </row>
    <row r="14" spans="2:7" ht="16.5" customHeight="1" x14ac:dyDescent="0.25">
      <c r="B14" s="49" t="s">
        <v>4035</v>
      </c>
      <c r="C14" s="70" t="str">
        <f>IF(PACC!E12="","",PACC!E12)</f>
        <v/>
      </c>
      <c r="G14" s="26"/>
    </row>
    <row r="15" spans="2:7" x14ac:dyDescent="0.25">
      <c r="B15" s="79" t="s">
        <v>3405</v>
      </c>
      <c r="C15" s="79"/>
    </row>
    <row r="16" spans="2:7" x14ac:dyDescent="0.25">
      <c r="B16" s="53" t="s">
        <v>10691</v>
      </c>
      <c r="C16" s="48">
        <f ca="1">SUMIF(ObjetoContratacionOculto,"="&amp;Bienes,TotalEstColumnValue)</f>
        <v>12874986.314000005</v>
      </c>
    </row>
    <row r="17" spans="2:3" x14ac:dyDescent="0.25">
      <c r="B17" s="53" t="s">
        <v>528</v>
      </c>
      <c r="C17" s="48">
        <f>SUMIF(ObjetoContratacionOculto,"="&amp;Obras,TotalEstColumnValue)</f>
        <v>0</v>
      </c>
    </row>
    <row r="18" spans="2:3" x14ac:dyDescent="0.25">
      <c r="B18" s="53" t="s">
        <v>91</v>
      </c>
      <c r="C18" s="48">
        <f ca="1">SUMIF(ObjetoContratacionOculto,"="&amp;Servicios,TotalEstColumnValue)</f>
        <v>30516240.494880009</v>
      </c>
    </row>
    <row r="19" spans="2:3" x14ac:dyDescent="0.25">
      <c r="B19" s="53" t="s">
        <v>6782</v>
      </c>
      <c r="C19" s="48">
        <f>SUMIF(ObjetoContratacionOculto,"="&amp;ServiciosConsultoria,TotalEstColumnValue)</f>
        <v>0</v>
      </c>
    </row>
    <row r="20" spans="2:3" x14ac:dyDescent="0.25">
      <c r="B20" s="53" t="s">
        <v>5127</v>
      </c>
      <c r="C20" s="48">
        <f>SUMIF(ObjetoContratacionOculto,"="&amp;ConsultoriaServicios,TotalEstColumnValue)</f>
        <v>0</v>
      </c>
    </row>
    <row r="21" spans="2:3" x14ac:dyDescent="0.25">
      <c r="B21" s="79" t="s">
        <v>16802</v>
      </c>
      <c r="C21" s="79"/>
    </row>
    <row r="22" spans="2:3" x14ac:dyDescent="0.25">
      <c r="B22" s="53" t="s">
        <v>11795</v>
      </c>
      <c r="C22" s="48">
        <f ca="1">SUMIF(MIPYMEOculto,"="&amp;MIPYMESí,TotalEstColumnValue)</f>
        <v>11887057.489680007</v>
      </c>
    </row>
    <row r="23" spans="2:3" x14ac:dyDescent="0.25">
      <c r="B23" s="53" t="s">
        <v>17857</v>
      </c>
      <c r="C23" s="48">
        <f ca="1">SUMIF(MIPYMEOculto,"="&amp;MIPYMEMujer,TotalEstColumnValue)</f>
        <v>13613363.359999999</v>
      </c>
    </row>
    <row r="24" spans="2:3" x14ac:dyDescent="0.25">
      <c r="B24" s="53" t="s">
        <v>3561</v>
      </c>
      <c r="C24" s="48">
        <f ca="1">SUMIF(MIPYMEOculto,"="&amp;MIPYMENo,TotalEstColumnValue)</f>
        <v>17890805.959200002</v>
      </c>
    </row>
    <row r="25" spans="2:3" x14ac:dyDescent="0.25">
      <c r="B25" s="78" t="s">
        <v>14391</v>
      </c>
      <c r="C25" s="78"/>
    </row>
    <row r="26" spans="2:3" x14ac:dyDescent="0.25">
      <c r="B26" s="53" t="s">
        <v>10102</v>
      </c>
      <c r="C26" s="48">
        <f ca="1">SUMIF(ProcedimientoOculto,"="&amp;ModCU,TotalEstColumnValue)</f>
        <v>5525977.4527999992</v>
      </c>
    </row>
    <row r="27" spans="2:3" x14ac:dyDescent="0.25">
      <c r="B27" s="53" t="s">
        <v>9173</v>
      </c>
      <c r="C27" s="48">
        <f ca="1">SUMIF(ProcedimientoOculto,"="&amp;ModCM,TotalEstColumnValue)</f>
        <v>18529501.084279992</v>
      </c>
    </row>
    <row r="28" spans="2:3" x14ac:dyDescent="0.25">
      <c r="B28" s="53" t="s">
        <v>11063</v>
      </c>
      <c r="C28" s="48">
        <f ca="1">SUMIF(ProcedimientoOculto,"="&amp;ModCP,TotalEstColumnValue)</f>
        <v>19335748.2718</v>
      </c>
    </row>
    <row r="29" spans="2:3" x14ac:dyDescent="0.25">
      <c r="B29" s="53" t="s">
        <v>7889</v>
      </c>
      <c r="C29" s="48">
        <f>SUMIF(ProcedimientoOculto,"="&amp;ModLP,TotalEstColumnValue)</f>
        <v>0</v>
      </c>
    </row>
    <row r="30" spans="2:3" x14ac:dyDescent="0.25">
      <c r="B30" s="53" t="s">
        <v>13158</v>
      </c>
      <c r="C30" s="48">
        <f>SUMIF(ProcedimientoOculto,"="&amp;ModLI,TotalEstColumnValue)</f>
        <v>0</v>
      </c>
    </row>
    <row r="31" spans="2:3" x14ac:dyDescent="0.25">
      <c r="B31" s="53" t="s">
        <v>10590</v>
      </c>
      <c r="C31" s="48">
        <f>SUMIF(ProcedimientoOculto,"="&amp;ModLR,TotalEstColumnValue)</f>
        <v>0</v>
      </c>
    </row>
    <row r="32" spans="2:3" x14ac:dyDescent="0.25">
      <c r="B32" s="53" t="s">
        <v>5122</v>
      </c>
      <c r="C32" s="48">
        <f>SUMIF(ProcedimientoOculto,"="&amp;ModSO,TotalEstColumnValue)</f>
        <v>0</v>
      </c>
    </row>
    <row r="33" spans="2:3" x14ac:dyDescent="0.25">
      <c r="B33" s="47" t="s">
        <v>15996</v>
      </c>
      <c r="C33" s="48">
        <f>SUMIF(ProcedimientoOculto,"="&amp;ModEBienes,TotalEstColumnValue)</f>
        <v>0</v>
      </c>
    </row>
    <row r="34" spans="2:3" ht="30" x14ac:dyDescent="0.25">
      <c r="B34" s="49" t="s">
        <v>12210</v>
      </c>
      <c r="C34" s="48">
        <f>SUMIF(ProcedimientoOculto,"="&amp;ModEConstruccion,TotalEstColumnValue)</f>
        <v>0</v>
      </c>
    </row>
    <row r="35" spans="2:3" ht="30" x14ac:dyDescent="0.25">
      <c r="B35" s="49" t="s">
        <v>13950</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12186</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0866141732283472" right="0.70866141732283472" top="0.74803149606299213" bottom="0.74803149606299213" header="0.31496062992125984" footer="0.31496062992125984"/>
  <pageSetup paperSize="17" scale="97" fitToHeight="0" orientation="portrait"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709"/>
  <sheetViews>
    <sheetView view="pageBreakPreview" topLeftCell="A1689" zoomScaleNormal="100" zoomScaleSheetLayoutView="100" workbookViewId="0">
      <selection activeCell="C95" sqref="C95"/>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0"/>
      <c r="B1" s="39"/>
      <c r="C1" s="27"/>
      <c r="D1" s="27"/>
      <c r="E1" s="1"/>
      <c r="F1" s="39"/>
      <c r="G1" s="39"/>
      <c r="H1" s="2"/>
      <c r="I1" s="28"/>
      <c r="J1" s="28"/>
      <c r="K1" s="9"/>
      <c r="L1" s="9"/>
      <c r="M1" s="9"/>
    </row>
    <row r="2" spans="1:13" s="3" customFormat="1" ht="18" x14ac:dyDescent="0.25">
      <c r="A2" s="90"/>
      <c r="B2" s="84" t="s">
        <v>1389</v>
      </c>
      <c r="C2" s="84"/>
      <c r="D2" s="84"/>
      <c r="E2" s="84"/>
      <c r="F2" s="55"/>
      <c r="G2" s="39"/>
      <c r="H2" s="9"/>
    </row>
    <row r="3" spans="1:13" s="3" customFormat="1" ht="18" x14ac:dyDescent="0.25">
      <c r="A3" s="90"/>
      <c r="B3" s="85" t="str">
        <f>"AÑO "&amp;E11</f>
        <v>AÑO 2023</v>
      </c>
      <c r="C3" s="85"/>
      <c r="D3" s="85"/>
      <c r="E3" s="85"/>
      <c r="F3" s="56"/>
      <c r="G3" s="39"/>
      <c r="H3" s="9"/>
    </row>
    <row r="4" spans="1:13" s="3" customFormat="1" ht="18" x14ac:dyDescent="0.25">
      <c r="A4" s="90"/>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9816</v>
      </c>
      <c r="B6" s="36"/>
      <c r="C6" s="32"/>
      <c r="D6" s="41" t="s">
        <v>5260</v>
      </c>
      <c r="E6" s="82" t="s">
        <v>13267</v>
      </c>
      <c r="F6" s="83"/>
    </row>
    <row r="7" spans="1:13" s="40" customFormat="1" ht="13.5" x14ac:dyDescent="0.25">
      <c r="A7" s="33" t="s">
        <v>16009</v>
      </c>
      <c r="B7" s="36"/>
      <c r="C7" s="36"/>
      <c r="D7" s="41" t="s">
        <v>10080</v>
      </c>
      <c r="E7" s="82" t="s">
        <v>15153</v>
      </c>
      <c r="F7" s="83"/>
    </row>
    <row r="8" spans="1:13" s="40" customFormat="1" ht="13.5" x14ac:dyDescent="0.25">
      <c r="A8" s="36"/>
      <c r="B8" s="36"/>
      <c r="C8" s="36"/>
      <c r="D8" s="41" t="s">
        <v>11673</v>
      </c>
      <c r="E8" s="82" t="s">
        <v>17207</v>
      </c>
      <c r="F8" s="83"/>
    </row>
    <row r="9" spans="1:13" s="40" customFormat="1" ht="13.5" x14ac:dyDescent="0.25">
      <c r="A9" s="35" t="s">
        <v>3826</v>
      </c>
      <c r="B9" s="43">
        <f ca="1">COUNTIFS(TotalEstColumnName,"="&amp;TotalEstLabel,TotalEstColumnValue,"&gt;0")</f>
        <v>137</v>
      </c>
      <c r="C9" s="36"/>
      <c r="D9" s="41" t="s">
        <v>6838</v>
      </c>
      <c r="E9" s="82" t="s">
        <v>14750</v>
      </c>
      <c r="F9" s="83"/>
    </row>
    <row r="10" spans="1:13" s="40" customFormat="1" ht="13.5" x14ac:dyDescent="0.25">
      <c r="A10" s="37" t="s">
        <v>17060</v>
      </c>
      <c r="B10" s="42">
        <f ca="1">SUMIF(TotalEstColumnName,"="&amp;TotalEstLabel,TotalEstColumnValue)</f>
        <v>43391226.808880001</v>
      </c>
      <c r="C10" s="36"/>
      <c r="D10" s="41" t="s">
        <v>14705</v>
      </c>
      <c r="E10" s="82" t="s">
        <v>5822</v>
      </c>
      <c r="F10" s="83"/>
    </row>
    <row r="11" spans="1:13" s="40" customFormat="1" ht="13.5" x14ac:dyDescent="0.25">
      <c r="A11" s="36"/>
      <c r="B11" s="36"/>
      <c r="C11" s="36"/>
      <c r="D11" s="41" t="s">
        <v>3422</v>
      </c>
      <c r="E11" s="86">
        <v>2023</v>
      </c>
      <c r="F11" s="87"/>
    </row>
    <row r="12" spans="1:13" s="40" customFormat="1" ht="13.5" x14ac:dyDescent="0.25">
      <c r="A12" s="34"/>
      <c r="B12" s="34"/>
      <c r="C12" s="34"/>
      <c r="D12" s="41" t="s">
        <v>3493</v>
      </c>
      <c r="E12" s="88" t="s">
        <v>6780</v>
      </c>
      <c r="F12" s="89"/>
    </row>
    <row r="15" spans="1:13" ht="33.950000000000003" customHeight="1" x14ac:dyDescent="0.25">
      <c r="A15" s="59" t="s">
        <v>16382</v>
      </c>
      <c r="B15" s="59" t="s">
        <v>161</v>
      </c>
      <c r="C15" s="59" t="s">
        <v>11723</v>
      </c>
      <c r="D15" s="59" t="s">
        <v>14377</v>
      </c>
      <c r="E15" s="59" t="s">
        <v>10961</v>
      </c>
      <c r="F15" s="59" t="s">
        <v>11094</v>
      </c>
    </row>
    <row r="16" spans="1:13" ht="13.5" customHeight="1" x14ac:dyDescent="0.25">
      <c r="A16" s="61" t="s">
        <v>18832</v>
      </c>
      <c r="B16" s="61" t="s">
        <v>18832</v>
      </c>
      <c r="C16" s="61" t="s">
        <v>6798</v>
      </c>
      <c r="D16" s="61" t="s">
        <v>10170</v>
      </c>
      <c r="E16" s="61" t="s">
        <v>17854</v>
      </c>
      <c r="F16" s="61" t="s">
        <v>6780</v>
      </c>
    </row>
    <row r="17" spans="1:10" ht="14.1" customHeight="1" x14ac:dyDescent="0.25">
      <c r="A17" s="80" t="s">
        <v>14828</v>
      </c>
      <c r="B17" s="62" t="s">
        <v>8528</v>
      </c>
      <c r="C17" s="72">
        <v>44928</v>
      </c>
      <c r="D17" s="80" t="s">
        <v>9385</v>
      </c>
      <c r="E17" s="74" t="s">
        <v>13092</v>
      </c>
      <c r="F17" s="75" t="s">
        <v>3080</v>
      </c>
    </row>
    <row r="18" spans="1:10" ht="14.1" customHeight="1" x14ac:dyDescent="0.25">
      <c r="A18" s="81"/>
      <c r="B18" s="62" t="s">
        <v>1786</v>
      </c>
      <c r="C18" s="73">
        <f>IF(C17="","",IF(AND(MONTH(C17)&gt;=1,MONTH(C17)&lt;=3),1,IF(AND(MONTH(C17)&gt;=4,MONTH(C17)&lt;=6),2,IF(AND(MONTH(C17)&gt;=7,MONTH(C17)&lt;=9),3,4))))</f>
        <v>1</v>
      </c>
      <c r="D18" s="81"/>
      <c r="E18" s="74" t="s">
        <v>2417</v>
      </c>
      <c r="F18" s="75" t="s">
        <v>11111</v>
      </c>
    </row>
    <row r="19" spans="1:10" ht="14.1" customHeight="1" x14ac:dyDescent="0.25">
      <c r="A19" s="81"/>
      <c r="B19" s="62" t="s">
        <v>12941</v>
      </c>
      <c r="C19" s="72">
        <v>44929</v>
      </c>
      <c r="D19" s="81"/>
      <c r="E19" s="74" t="s">
        <v>3073</v>
      </c>
      <c r="F19" s="75" t="s">
        <v>11111</v>
      </c>
    </row>
    <row r="20" spans="1:10" ht="14.1" customHeight="1" x14ac:dyDescent="0.25">
      <c r="A20" s="81"/>
      <c r="B20" s="62" t="s">
        <v>1786</v>
      </c>
      <c r="C20" s="73">
        <f>IF(C19="","",IF(AND(MONTH(C19)&gt;=1,MONTH(C19)&lt;=3),1,IF(AND(MONTH(C19)&gt;=4,MONTH(C19)&lt;=6),2,IF(AND(MONTH(C19)&gt;=7,MONTH(C19)&lt;=9),3,4))))</f>
        <v>1</v>
      </c>
      <c r="D20" s="81"/>
      <c r="E20" s="74" t="s">
        <v>13191</v>
      </c>
      <c r="F20" s="75" t="s">
        <v>11111</v>
      </c>
    </row>
    <row r="22" spans="1:10" ht="14.1" customHeight="1" x14ac:dyDescent="0.25">
      <c r="A22" s="67" t="s">
        <v>15735</v>
      </c>
      <c r="B22" s="67" t="s">
        <v>16146</v>
      </c>
      <c r="C22" s="67" t="s">
        <v>15641</v>
      </c>
      <c r="D22" s="67" t="s">
        <v>15251</v>
      </c>
      <c r="E22" s="67" t="s">
        <v>6932</v>
      </c>
      <c r="F22" s="67" t="s">
        <v>15280</v>
      </c>
    </row>
    <row r="23" spans="1:10" ht="13.5" customHeight="1" x14ac:dyDescent="0.25">
      <c r="A23" s="63">
        <v>78102203</v>
      </c>
      <c r="B23" s="64" t="str">
        <f ca="1">IFERROR(INDEX(UNSPSCDes,MATCH(INDIRECT(ADDRESS(ROW(),COLUMN()-1,4)),UNSPSCCode,0)),"")</f>
        <v>Servicios de envío, recogida o entrega de correo</v>
      </c>
      <c r="C23" s="76" t="s">
        <v>18143</v>
      </c>
      <c r="D23" s="63">
        <v>3</v>
      </c>
      <c r="E23" s="66">
        <v>4000</v>
      </c>
      <c r="F23" s="65">
        <f ca="1">INDIRECT(ADDRESS(ROW(),COLUMN()-2,4))*INDIRECT(ADDRESS(ROW(),COLUMN()-1,4))</f>
        <v>12000</v>
      </c>
    </row>
    <row r="24" spans="1:10" ht="14.1" customHeight="1" x14ac:dyDescent="0.25">
      <c r="E24" s="68" t="s">
        <v>12549</v>
      </c>
      <c r="F24" s="69">
        <f ca="1">SUM(Table4[MONTO TOTAL ESTIMADO])</f>
        <v>12000</v>
      </c>
      <c r="H24" s="24" t="str">
        <f>C16</f>
        <v>Servicios</v>
      </c>
      <c r="I24" s="24" t="str">
        <f>E16</f>
        <v>No</v>
      </c>
      <c r="J24" s="24" t="str">
        <f>D16</f>
        <v>Compras por debajo del Umbral</v>
      </c>
    </row>
    <row r="25" spans="1:10" ht="14.1" customHeight="1" thickBot="1" x14ac:dyDescent="0.3"/>
    <row r="26" spans="1:10" ht="33.75" customHeight="1" thickBot="1" x14ac:dyDescent="0.25">
      <c r="A26" s="59" t="s">
        <v>16382</v>
      </c>
      <c r="B26" s="59" t="s">
        <v>161</v>
      </c>
      <c r="C26" s="59" t="s">
        <v>11723</v>
      </c>
      <c r="D26" s="59" t="s">
        <v>14377</v>
      </c>
      <c r="E26" s="59" t="s">
        <v>10961</v>
      </c>
      <c r="F26" s="59" t="s">
        <v>11094</v>
      </c>
      <c r="G26" s="5"/>
      <c r="H26" s="5"/>
      <c r="I26" s="5"/>
      <c r="J26" s="5"/>
    </row>
    <row r="27" spans="1:10" ht="13.5" customHeight="1" thickBot="1" x14ac:dyDescent="0.25">
      <c r="A27" s="61" t="s">
        <v>18832</v>
      </c>
      <c r="B27" s="61" t="s">
        <v>18832</v>
      </c>
      <c r="C27" s="61" t="s">
        <v>6798</v>
      </c>
      <c r="D27" s="61" t="s">
        <v>10170</v>
      </c>
      <c r="E27" s="61" t="s">
        <v>17854</v>
      </c>
      <c r="F27" s="61"/>
      <c r="G27" s="5"/>
      <c r="H27" s="5"/>
      <c r="I27" s="5"/>
      <c r="J27" s="5"/>
    </row>
    <row r="28" spans="1:10" ht="14.1" customHeight="1" thickBot="1" x14ac:dyDescent="0.25">
      <c r="A28" s="80" t="s">
        <v>14828</v>
      </c>
      <c r="B28" s="62" t="s">
        <v>8528</v>
      </c>
      <c r="C28" s="71">
        <v>45110</v>
      </c>
      <c r="D28" s="80" t="s">
        <v>9385</v>
      </c>
      <c r="E28" s="62" t="s">
        <v>13092</v>
      </c>
      <c r="F28" s="61" t="s">
        <v>3080</v>
      </c>
      <c r="G28" s="5"/>
      <c r="H28" s="5"/>
      <c r="I28" s="5"/>
      <c r="J28" s="5"/>
    </row>
    <row r="29" spans="1:10" ht="14.1" customHeight="1" thickBot="1" x14ac:dyDescent="0.25">
      <c r="A29" s="81"/>
      <c r="B29" s="62" t="s">
        <v>1786</v>
      </c>
      <c r="C29" s="60">
        <f>IF(C28="","",IF(AND(MONTH(C28)&gt;=1,MONTH(C28)&lt;=3),1,IF(AND(MONTH(C28)&gt;=4,MONTH(C28)&lt;=6),2,IF(AND(MONTH(C28)&gt;=7,MONTH(C28)&lt;=9),3,4))))</f>
        <v>3</v>
      </c>
      <c r="D29" s="81"/>
      <c r="E29" s="62" t="s">
        <v>2417</v>
      </c>
      <c r="F29" s="61" t="s">
        <v>11111</v>
      </c>
      <c r="G29" s="5"/>
      <c r="H29" s="5"/>
      <c r="I29" s="5"/>
      <c r="J29" s="5"/>
    </row>
    <row r="30" spans="1:10" ht="14.1" customHeight="1" thickBot="1" x14ac:dyDescent="0.25">
      <c r="A30" s="81"/>
      <c r="B30" s="62" t="s">
        <v>12941</v>
      </c>
      <c r="C30" s="71">
        <v>45111</v>
      </c>
      <c r="D30" s="81"/>
      <c r="E30" s="62" t="s">
        <v>3073</v>
      </c>
      <c r="F30" s="61" t="s">
        <v>11111</v>
      </c>
      <c r="G30" s="5"/>
      <c r="H30" s="5"/>
      <c r="I30" s="5"/>
      <c r="J30" s="5"/>
    </row>
    <row r="31" spans="1:10" ht="14.1" customHeight="1" thickBot="1" x14ac:dyDescent="0.25">
      <c r="A31" s="81"/>
      <c r="B31" s="62" t="s">
        <v>1786</v>
      </c>
      <c r="C31" s="60">
        <f>IF(C30="","",IF(AND(MONTH(C30)&gt;=1,MONTH(C30)&lt;=3),1,IF(AND(MONTH(C30)&gt;=4,MONTH(C30)&lt;=6),2,IF(AND(MONTH(C30)&gt;=7,MONTH(C30)&lt;=9),3,4))))</f>
        <v>3</v>
      </c>
      <c r="D31" s="81"/>
      <c r="E31" s="62" t="s">
        <v>13191</v>
      </c>
      <c r="F31" s="61" t="s">
        <v>11111</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15735</v>
      </c>
      <c r="B33" s="67" t="s">
        <v>16146</v>
      </c>
      <c r="C33" s="67" t="s">
        <v>15641</v>
      </c>
      <c r="D33" s="67" t="s">
        <v>15251</v>
      </c>
      <c r="E33" s="67" t="s">
        <v>6932</v>
      </c>
      <c r="F33" s="67" t="s">
        <v>15280</v>
      </c>
      <c r="G33" s="5"/>
      <c r="H33" s="5"/>
      <c r="I33" s="5"/>
      <c r="J33" s="5"/>
    </row>
    <row r="34" spans="1:10" ht="13.5" customHeight="1" x14ac:dyDescent="0.2">
      <c r="A34" s="63">
        <v>78102203</v>
      </c>
      <c r="B34" s="64" t="str">
        <f ca="1">IFERROR(INDEX(UNSPSCDes,MATCH(INDIRECT(ADDRESS(ROW(),COLUMN()-1,4)),UNSPSCCode,0)),"")</f>
        <v>Servicios de envío, recogida o entrega de correo</v>
      </c>
      <c r="C34" s="63" t="s">
        <v>18143</v>
      </c>
      <c r="D34" s="63">
        <v>3</v>
      </c>
      <c r="E34" s="66">
        <v>4000</v>
      </c>
      <c r="F34" s="65">
        <f ca="1">INDIRECT(ADDRESS(ROW(),COLUMN()-2,4))*INDIRECT(ADDRESS(ROW(),COLUMN()-1,4))</f>
        <v>12000</v>
      </c>
      <c r="G34" s="5"/>
      <c r="H34" s="5"/>
      <c r="I34" s="5"/>
      <c r="J34" s="5"/>
    </row>
    <row r="35" spans="1:10" ht="14.1" customHeight="1" x14ac:dyDescent="0.2">
      <c r="A35" s="5"/>
      <c r="B35" s="5"/>
      <c r="C35" s="5"/>
      <c r="D35" s="5"/>
      <c r="E35" s="68" t="s">
        <v>12549</v>
      </c>
      <c r="F35" s="69">
        <f ca="1">SUM(Table32[MONTO TOTAL ESTIMADO])</f>
        <v>12000</v>
      </c>
      <c r="G35" s="5"/>
      <c r="H35" s="5" t="str">
        <f>C27</f>
        <v>Servicios</v>
      </c>
      <c r="I35" s="5" t="str">
        <f>E27</f>
        <v>No</v>
      </c>
      <c r="J35" s="5" t="str">
        <f>D27</f>
        <v>Compras por debajo del Umbral</v>
      </c>
    </row>
    <row r="36" spans="1:10" ht="14.1" customHeight="1" thickBot="1" x14ac:dyDescent="0.3"/>
    <row r="37" spans="1:10" ht="33.75" customHeight="1" thickBot="1" x14ac:dyDescent="0.25">
      <c r="A37" s="59" t="s">
        <v>16382</v>
      </c>
      <c r="B37" s="59" t="s">
        <v>161</v>
      </c>
      <c r="C37" s="59" t="s">
        <v>11723</v>
      </c>
      <c r="D37" s="59" t="s">
        <v>14377</v>
      </c>
      <c r="E37" s="59" t="s">
        <v>10961</v>
      </c>
      <c r="F37" s="59" t="s">
        <v>11094</v>
      </c>
      <c r="G37" s="5"/>
      <c r="H37" s="5"/>
      <c r="I37" s="5"/>
      <c r="J37" s="5"/>
    </row>
    <row r="38" spans="1:10" ht="13.5" customHeight="1" thickBot="1" x14ac:dyDescent="0.25">
      <c r="A38" s="61" t="s">
        <v>18833</v>
      </c>
      <c r="B38" s="61" t="s">
        <v>18833</v>
      </c>
      <c r="C38" s="61" t="s">
        <v>6798</v>
      </c>
      <c r="D38" s="61" t="s">
        <v>17483</v>
      </c>
      <c r="E38" s="61" t="s">
        <v>17854</v>
      </c>
      <c r="F38" s="61"/>
      <c r="G38" s="5"/>
      <c r="H38" s="5"/>
      <c r="I38" s="5"/>
      <c r="J38" s="5"/>
    </row>
    <row r="39" spans="1:10" ht="14.1" customHeight="1" thickBot="1" x14ac:dyDescent="0.25">
      <c r="A39" s="80" t="s">
        <v>14828</v>
      </c>
      <c r="B39" s="62" t="s">
        <v>8528</v>
      </c>
      <c r="C39" s="71">
        <v>44928</v>
      </c>
      <c r="D39" s="80" t="s">
        <v>9385</v>
      </c>
      <c r="E39" s="62" t="s">
        <v>13092</v>
      </c>
      <c r="F39" s="61" t="s">
        <v>3080</v>
      </c>
      <c r="G39" s="5"/>
      <c r="H39" s="5"/>
      <c r="I39" s="5"/>
      <c r="J39" s="5"/>
    </row>
    <row r="40" spans="1:10" ht="14.1" customHeight="1" thickBot="1" x14ac:dyDescent="0.25">
      <c r="A40" s="81"/>
      <c r="B40" s="62" t="s">
        <v>1786</v>
      </c>
      <c r="C40" s="60">
        <f>IF(C39="","",IF(AND(MONTH(C39)&gt;=1,MONTH(C39)&lt;=3),1,IF(AND(MONTH(C39)&gt;=4,MONTH(C39)&lt;=6),2,IF(AND(MONTH(C39)&gt;=7,MONTH(C39)&lt;=9),3,4))))</f>
        <v>1</v>
      </c>
      <c r="D40" s="81"/>
      <c r="E40" s="62" t="s">
        <v>2417</v>
      </c>
      <c r="F40" s="61" t="s">
        <v>11111</v>
      </c>
      <c r="G40" s="5"/>
      <c r="H40" s="5"/>
      <c r="I40" s="5"/>
      <c r="J40" s="5"/>
    </row>
    <row r="41" spans="1:10" ht="14.1" customHeight="1" thickBot="1" x14ac:dyDescent="0.25">
      <c r="A41" s="81"/>
      <c r="B41" s="62" t="s">
        <v>12941</v>
      </c>
      <c r="C41" s="71">
        <v>44943</v>
      </c>
      <c r="D41" s="81"/>
      <c r="E41" s="62" t="s">
        <v>3073</v>
      </c>
      <c r="F41" s="61" t="s">
        <v>11111</v>
      </c>
      <c r="G41" s="5"/>
      <c r="H41" s="5"/>
      <c r="I41" s="5"/>
      <c r="J41" s="5"/>
    </row>
    <row r="42" spans="1:10" ht="14.1" customHeight="1" thickBot="1" x14ac:dyDescent="0.25">
      <c r="A42" s="81"/>
      <c r="B42" s="62" t="s">
        <v>1786</v>
      </c>
      <c r="C42" s="60">
        <f>IF(C41="","",IF(AND(MONTH(C41)&gt;=1,MONTH(C41)&lt;=3),1,IF(AND(MONTH(C41)&gt;=4,MONTH(C41)&lt;=6),2,IF(AND(MONTH(C41)&gt;=7,MONTH(C41)&lt;=9),3,4))))</f>
        <v>1</v>
      </c>
      <c r="D42" s="81"/>
      <c r="E42" s="62" t="s">
        <v>13191</v>
      </c>
      <c r="F42" s="61" t="s">
        <v>11111</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15735</v>
      </c>
      <c r="B44" s="67" t="s">
        <v>16146</v>
      </c>
      <c r="C44" s="67" t="s">
        <v>15641</v>
      </c>
      <c r="D44" s="67" t="s">
        <v>15251</v>
      </c>
      <c r="E44" s="67" t="s">
        <v>6932</v>
      </c>
      <c r="F44" s="67" t="s">
        <v>15280</v>
      </c>
      <c r="G44" s="5"/>
      <c r="H44" s="5"/>
      <c r="I44" s="5"/>
      <c r="J44" s="5"/>
    </row>
    <row r="45" spans="1:10" ht="13.5" customHeight="1" x14ac:dyDescent="0.2">
      <c r="A45" s="63">
        <v>82101801</v>
      </c>
      <c r="B45" s="64" t="str">
        <f ca="1">IFERROR(INDEX(UNSPSCDes,MATCH(INDIRECT(ADDRESS(ROW(),COLUMN()-1,4)),UNSPSCCode,0)),"")</f>
        <v>Servicios de campañas publicitarias</v>
      </c>
      <c r="C45" s="63" t="s">
        <v>18143</v>
      </c>
      <c r="D45" s="63">
        <v>3</v>
      </c>
      <c r="E45" s="66">
        <v>125000</v>
      </c>
      <c r="F45" s="65">
        <f ca="1">INDIRECT(ADDRESS(ROW(),COLUMN()-2,4))*INDIRECT(ADDRESS(ROW(),COLUMN()-1,4))</f>
        <v>375000</v>
      </c>
      <c r="G45" s="5"/>
      <c r="H45" s="5"/>
      <c r="I45" s="5"/>
      <c r="J45" s="5"/>
    </row>
    <row r="46" spans="1:10" ht="14.1" customHeight="1" x14ac:dyDescent="0.2">
      <c r="A46" s="5"/>
      <c r="B46" s="5"/>
      <c r="C46" s="5"/>
      <c r="D46" s="5"/>
      <c r="E46" s="68" t="s">
        <v>12549</v>
      </c>
      <c r="F46" s="69">
        <f ca="1">SUM(Table33[MONTO TOTAL ESTIMADO])</f>
        <v>375000</v>
      </c>
      <c r="G46" s="5"/>
      <c r="H46" s="5" t="str">
        <f>C38</f>
        <v>Servicios</v>
      </c>
      <c r="I46" s="5" t="str">
        <f>E38</f>
        <v>No</v>
      </c>
      <c r="J46" s="5" t="str">
        <f>D38</f>
        <v>Compras Menores</v>
      </c>
    </row>
    <row r="47" spans="1:10" ht="14.1" customHeight="1" thickBot="1" x14ac:dyDescent="0.3"/>
    <row r="48" spans="1:10" ht="33.75" customHeight="1" thickBot="1" x14ac:dyDescent="0.25">
      <c r="A48" s="59" t="s">
        <v>16382</v>
      </c>
      <c r="B48" s="59" t="s">
        <v>161</v>
      </c>
      <c r="C48" s="59" t="s">
        <v>11723</v>
      </c>
      <c r="D48" s="59" t="s">
        <v>14377</v>
      </c>
      <c r="E48" s="59" t="s">
        <v>10961</v>
      </c>
      <c r="F48" s="59" t="s">
        <v>11094</v>
      </c>
      <c r="G48" s="5"/>
      <c r="H48" s="5"/>
      <c r="I48" s="5"/>
      <c r="J48" s="5"/>
    </row>
    <row r="49" spans="1:10" ht="13.5" customHeight="1" thickBot="1" x14ac:dyDescent="0.25">
      <c r="A49" s="61" t="s">
        <v>18833</v>
      </c>
      <c r="B49" s="61" t="s">
        <v>18833</v>
      </c>
      <c r="C49" s="61" t="s">
        <v>6798</v>
      </c>
      <c r="D49" s="61" t="s">
        <v>17483</v>
      </c>
      <c r="E49" s="61" t="s">
        <v>17854</v>
      </c>
      <c r="F49" s="61"/>
      <c r="G49" s="5"/>
      <c r="H49" s="5"/>
      <c r="I49" s="5"/>
      <c r="J49" s="5"/>
    </row>
    <row r="50" spans="1:10" ht="14.1" customHeight="1" thickBot="1" x14ac:dyDescent="0.25">
      <c r="A50" s="80" t="s">
        <v>14828</v>
      </c>
      <c r="B50" s="62" t="s">
        <v>8528</v>
      </c>
      <c r="C50" s="71">
        <v>45019</v>
      </c>
      <c r="D50" s="80" t="s">
        <v>9385</v>
      </c>
      <c r="E50" s="62" t="s">
        <v>13092</v>
      </c>
      <c r="F50" s="61" t="s">
        <v>3080</v>
      </c>
      <c r="G50" s="5"/>
      <c r="H50" s="5"/>
      <c r="I50" s="5"/>
      <c r="J50" s="5"/>
    </row>
    <row r="51" spans="1:10" ht="14.1" customHeight="1" thickBot="1" x14ac:dyDescent="0.25">
      <c r="A51" s="81"/>
      <c r="B51" s="62" t="s">
        <v>1786</v>
      </c>
      <c r="C51" s="60">
        <f>IF(C50="","",IF(AND(MONTH(C50)&gt;=1,MONTH(C50)&lt;=3),1,IF(AND(MONTH(C50)&gt;=4,MONTH(C50)&lt;=6),2,IF(AND(MONTH(C50)&gt;=7,MONTH(C50)&lt;=9),3,4))))</f>
        <v>2</v>
      </c>
      <c r="D51" s="81"/>
      <c r="E51" s="62" t="s">
        <v>2417</v>
      </c>
      <c r="F51" s="61" t="s">
        <v>11111</v>
      </c>
      <c r="G51" s="5"/>
      <c r="H51" s="5"/>
      <c r="I51" s="5"/>
      <c r="J51" s="5"/>
    </row>
    <row r="52" spans="1:10" ht="14.1" customHeight="1" thickBot="1" x14ac:dyDescent="0.25">
      <c r="A52" s="81"/>
      <c r="B52" s="62" t="s">
        <v>12941</v>
      </c>
      <c r="C52" s="71">
        <v>45034</v>
      </c>
      <c r="D52" s="81"/>
      <c r="E52" s="62" t="s">
        <v>3073</v>
      </c>
      <c r="F52" s="61" t="s">
        <v>11111</v>
      </c>
      <c r="G52" s="5"/>
      <c r="H52" s="5"/>
      <c r="I52" s="5"/>
      <c r="J52" s="5"/>
    </row>
    <row r="53" spans="1:10" ht="14.1" customHeight="1" thickBot="1" x14ac:dyDescent="0.25">
      <c r="A53" s="81"/>
      <c r="B53" s="62" t="s">
        <v>1786</v>
      </c>
      <c r="C53" s="60">
        <f>IF(C52="","",IF(AND(MONTH(C52)&gt;=1,MONTH(C52)&lt;=3),1,IF(AND(MONTH(C52)&gt;=4,MONTH(C52)&lt;=6),2,IF(AND(MONTH(C52)&gt;=7,MONTH(C52)&lt;=9),3,4))))</f>
        <v>2</v>
      </c>
      <c r="D53" s="81"/>
      <c r="E53" s="62" t="s">
        <v>13191</v>
      </c>
      <c r="F53" s="61" t="s">
        <v>11111</v>
      </c>
      <c r="G53" s="5"/>
      <c r="H53" s="5"/>
      <c r="I53" s="5"/>
      <c r="J53" s="5"/>
    </row>
    <row r="54" spans="1:10" ht="14.1" customHeight="1" thickBot="1" x14ac:dyDescent="0.25">
      <c r="A54" s="5"/>
      <c r="B54" s="5"/>
      <c r="C54" s="5"/>
      <c r="D54" s="5"/>
      <c r="E54" s="5"/>
      <c r="F54" s="5"/>
      <c r="G54" s="5"/>
      <c r="H54" s="5"/>
      <c r="I54" s="5"/>
      <c r="J54" s="5"/>
    </row>
    <row r="55" spans="1:10" ht="14.1" customHeight="1" thickBot="1" x14ac:dyDescent="0.25">
      <c r="A55" s="67" t="s">
        <v>15735</v>
      </c>
      <c r="B55" s="67" t="s">
        <v>16146</v>
      </c>
      <c r="C55" s="67" t="s">
        <v>15641</v>
      </c>
      <c r="D55" s="67" t="s">
        <v>15251</v>
      </c>
      <c r="E55" s="67" t="s">
        <v>6932</v>
      </c>
      <c r="F55" s="67" t="s">
        <v>15280</v>
      </c>
      <c r="G55" s="5"/>
      <c r="H55" s="5"/>
      <c r="I55" s="5"/>
      <c r="J55" s="5"/>
    </row>
    <row r="56" spans="1:10" ht="13.5" customHeight="1" x14ac:dyDescent="0.2">
      <c r="A56" s="63">
        <v>82101801</v>
      </c>
      <c r="B56" s="64" t="str">
        <f ca="1">IFERROR(INDEX(UNSPSCDes,MATCH(INDIRECT(ADDRESS(ROW(),COLUMN()-1,4)),UNSPSCCode,0)),"")</f>
        <v>Servicios de campañas publicitarias</v>
      </c>
      <c r="C56" s="63" t="s">
        <v>18143</v>
      </c>
      <c r="D56" s="63">
        <v>3</v>
      </c>
      <c r="E56" s="66">
        <v>125000</v>
      </c>
      <c r="F56" s="65">
        <f ca="1">INDIRECT(ADDRESS(ROW(),COLUMN()-2,4))*INDIRECT(ADDRESS(ROW(),COLUMN()-1,4))</f>
        <v>375000</v>
      </c>
      <c r="G56" s="5"/>
      <c r="H56" s="5"/>
      <c r="I56" s="5"/>
      <c r="J56" s="5"/>
    </row>
    <row r="57" spans="1:10" ht="14.1" customHeight="1" x14ac:dyDescent="0.2">
      <c r="A57" s="5"/>
      <c r="B57" s="5"/>
      <c r="C57" s="5"/>
      <c r="D57" s="5"/>
      <c r="E57" s="68" t="s">
        <v>12549</v>
      </c>
      <c r="F57" s="69">
        <f ca="1">SUM(Table36[MONTO TOTAL ESTIMADO])</f>
        <v>375000</v>
      </c>
      <c r="G57" s="5"/>
      <c r="H57" s="5" t="str">
        <f>C49</f>
        <v>Servicios</v>
      </c>
      <c r="I57" s="5" t="str">
        <f>E49</f>
        <v>No</v>
      </c>
      <c r="J57" s="5" t="str">
        <f>D49</f>
        <v>Compras Menores</v>
      </c>
    </row>
    <row r="58" spans="1:10" ht="14.1" customHeight="1" thickBot="1" x14ac:dyDescent="0.3"/>
    <row r="59" spans="1:10" ht="33.75" customHeight="1" thickBot="1" x14ac:dyDescent="0.25">
      <c r="A59" s="59" t="s">
        <v>16382</v>
      </c>
      <c r="B59" s="59" t="s">
        <v>161</v>
      </c>
      <c r="C59" s="59" t="s">
        <v>11723</v>
      </c>
      <c r="D59" s="59" t="s">
        <v>14377</v>
      </c>
      <c r="E59" s="59" t="s">
        <v>10961</v>
      </c>
      <c r="F59" s="59" t="s">
        <v>11094</v>
      </c>
      <c r="G59" s="5"/>
      <c r="H59" s="5"/>
      <c r="I59" s="5"/>
      <c r="J59" s="5"/>
    </row>
    <row r="60" spans="1:10" ht="13.5" customHeight="1" thickBot="1" x14ac:dyDescent="0.25">
      <c r="A60" s="61" t="s">
        <v>18833</v>
      </c>
      <c r="B60" s="61" t="s">
        <v>18833</v>
      </c>
      <c r="C60" s="61" t="s">
        <v>6798</v>
      </c>
      <c r="D60" s="61" t="s">
        <v>17483</v>
      </c>
      <c r="E60" s="61" t="s">
        <v>17854</v>
      </c>
      <c r="F60" s="61"/>
      <c r="G60" s="5"/>
      <c r="H60" s="5"/>
      <c r="I60" s="5"/>
      <c r="J60" s="5"/>
    </row>
    <row r="61" spans="1:10" ht="14.1" customHeight="1" thickBot="1" x14ac:dyDescent="0.25">
      <c r="A61" s="80" t="s">
        <v>14828</v>
      </c>
      <c r="B61" s="62" t="s">
        <v>8528</v>
      </c>
      <c r="C61" s="71">
        <v>45110</v>
      </c>
      <c r="D61" s="80" t="s">
        <v>9385</v>
      </c>
      <c r="E61" s="62" t="s">
        <v>13092</v>
      </c>
      <c r="F61" s="61" t="s">
        <v>3080</v>
      </c>
      <c r="G61" s="5"/>
      <c r="H61" s="5"/>
      <c r="I61" s="5"/>
      <c r="J61" s="5"/>
    </row>
    <row r="62" spans="1:10" ht="14.1" customHeight="1" thickBot="1" x14ac:dyDescent="0.25">
      <c r="A62" s="81"/>
      <c r="B62" s="62" t="s">
        <v>1786</v>
      </c>
      <c r="C62" s="60">
        <f>IF(C61="","",IF(AND(MONTH(C61)&gt;=1,MONTH(C61)&lt;=3),1,IF(AND(MONTH(C61)&gt;=4,MONTH(C61)&lt;=6),2,IF(AND(MONTH(C61)&gt;=7,MONTH(C61)&lt;=9),3,4))))</f>
        <v>3</v>
      </c>
      <c r="D62" s="81"/>
      <c r="E62" s="62" t="s">
        <v>2417</v>
      </c>
      <c r="F62" s="61" t="s">
        <v>11111</v>
      </c>
      <c r="G62" s="5"/>
      <c r="H62" s="5"/>
      <c r="I62" s="5"/>
      <c r="J62" s="5"/>
    </row>
    <row r="63" spans="1:10" ht="14.1" customHeight="1" thickBot="1" x14ac:dyDescent="0.25">
      <c r="A63" s="81"/>
      <c r="B63" s="62" t="s">
        <v>12941</v>
      </c>
      <c r="C63" s="71">
        <v>45125</v>
      </c>
      <c r="D63" s="81"/>
      <c r="E63" s="62" t="s">
        <v>3073</v>
      </c>
      <c r="F63" s="61" t="s">
        <v>11111</v>
      </c>
      <c r="G63" s="5"/>
      <c r="H63" s="5"/>
      <c r="I63" s="5"/>
      <c r="J63" s="5"/>
    </row>
    <row r="64" spans="1:10" ht="14.1" customHeight="1" thickBot="1" x14ac:dyDescent="0.25">
      <c r="A64" s="81"/>
      <c r="B64" s="62" t="s">
        <v>1786</v>
      </c>
      <c r="C64" s="60">
        <f>IF(C63="","",IF(AND(MONTH(C63)&gt;=1,MONTH(C63)&lt;=3),1,IF(AND(MONTH(C63)&gt;=4,MONTH(C63)&lt;=6),2,IF(AND(MONTH(C63)&gt;=7,MONTH(C63)&lt;=9),3,4))))</f>
        <v>3</v>
      </c>
      <c r="D64" s="81"/>
      <c r="E64" s="62" t="s">
        <v>13191</v>
      </c>
      <c r="F64" s="61" t="s">
        <v>11111</v>
      </c>
      <c r="G64" s="5"/>
      <c r="H64" s="5"/>
      <c r="I64" s="5"/>
      <c r="J64" s="5"/>
    </row>
    <row r="65" spans="1:10" ht="14.1" customHeight="1" thickBot="1" x14ac:dyDescent="0.25">
      <c r="A65" s="5"/>
      <c r="B65" s="5"/>
      <c r="C65" s="5"/>
      <c r="D65" s="5"/>
      <c r="E65" s="5"/>
      <c r="F65" s="5"/>
      <c r="G65" s="5"/>
      <c r="H65" s="5"/>
      <c r="I65" s="5"/>
      <c r="J65" s="5"/>
    </row>
    <row r="66" spans="1:10" ht="14.1" customHeight="1" thickBot="1" x14ac:dyDescent="0.25">
      <c r="A66" s="67" t="s">
        <v>15735</v>
      </c>
      <c r="B66" s="67" t="s">
        <v>16146</v>
      </c>
      <c r="C66" s="67" t="s">
        <v>15641</v>
      </c>
      <c r="D66" s="67" t="s">
        <v>15251</v>
      </c>
      <c r="E66" s="67" t="s">
        <v>6932</v>
      </c>
      <c r="F66" s="67" t="s">
        <v>15280</v>
      </c>
      <c r="G66" s="5"/>
      <c r="H66" s="5"/>
      <c r="I66" s="5"/>
      <c r="J66" s="5"/>
    </row>
    <row r="67" spans="1:10" ht="13.5" customHeight="1" x14ac:dyDescent="0.2">
      <c r="A67" s="63">
        <v>82101801</v>
      </c>
      <c r="B67" s="64" t="str">
        <f ca="1">IFERROR(INDEX(UNSPSCDes,MATCH(INDIRECT(ADDRESS(ROW(),COLUMN()-1,4)),UNSPSCCode,0)),"")</f>
        <v>Servicios de campañas publicitarias</v>
      </c>
      <c r="C67" s="63" t="s">
        <v>18143</v>
      </c>
      <c r="D67" s="63">
        <v>3</v>
      </c>
      <c r="E67" s="66">
        <v>125000</v>
      </c>
      <c r="F67" s="65">
        <f ca="1">INDIRECT(ADDRESS(ROW(),COLUMN()-2,4))*INDIRECT(ADDRESS(ROW(),COLUMN()-1,4))</f>
        <v>375000</v>
      </c>
      <c r="G67" s="5"/>
      <c r="H67" s="5"/>
      <c r="I67" s="5"/>
      <c r="J67" s="5"/>
    </row>
    <row r="68" spans="1:10" ht="14.1" customHeight="1" x14ac:dyDescent="0.2">
      <c r="A68" s="5"/>
      <c r="B68" s="5"/>
      <c r="C68" s="5"/>
      <c r="D68" s="5"/>
      <c r="E68" s="68" t="s">
        <v>12549</v>
      </c>
      <c r="F68" s="69">
        <f ca="1">SUM(Table37[MONTO TOTAL ESTIMADO])</f>
        <v>375000</v>
      </c>
      <c r="G68" s="5"/>
      <c r="H68" s="5" t="str">
        <f>C60</f>
        <v>Servicios</v>
      </c>
      <c r="I68" s="5" t="str">
        <f>E60</f>
        <v>No</v>
      </c>
      <c r="J68" s="5" t="str">
        <f>D60</f>
        <v>Compras Menores</v>
      </c>
    </row>
    <row r="69" spans="1:10" ht="14.1" customHeight="1" thickBot="1" x14ac:dyDescent="0.3"/>
    <row r="70" spans="1:10" ht="33.75" customHeight="1" thickBot="1" x14ac:dyDescent="0.25">
      <c r="A70" s="59" t="s">
        <v>16382</v>
      </c>
      <c r="B70" s="59" t="s">
        <v>161</v>
      </c>
      <c r="C70" s="59" t="s">
        <v>11723</v>
      </c>
      <c r="D70" s="59" t="s">
        <v>14377</v>
      </c>
      <c r="E70" s="59" t="s">
        <v>10961</v>
      </c>
      <c r="F70" s="59" t="s">
        <v>11094</v>
      </c>
      <c r="G70" s="5"/>
      <c r="H70" s="5"/>
      <c r="I70" s="5"/>
      <c r="J70" s="5"/>
    </row>
    <row r="71" spans="1:10" ht="13.5" customHeight="1" thickBot="1" x14ac:dyDescent="0.25">
      <c r="A71" s="61" t="s">
        <v>18833</v>
      </c>
      <c r="B71" s="61" t="s">
        <v>18833</v>
      </c>
      <c r="C71" s="61" t="s">
        <v>6798</v>
      </c>
      <c r="D71" s="61" t="s">
        <v>17483</v>
      </c>
      <c r="E71" s="61" t="s">
        <v>17854</v>
      </c>
      <c r="F71" s="61"/>
      <c r="G71" s="5"/>
      <c r="H71" s="5"/>
      <c r="I71" s="5"/>
      <c r="J71" s="5"/>
    </row>
    <row r="72" spans="1:10" ht="14.1" customHeight="1" thickBot="1" x14ac:dyDescent="0.25">
      <c r="A72" s="80" t="s">
        <v>14828</v>
      </c>
      <c r="B72" s="62" t="s">
        <v>8528</v>
      </c>
      <c r="C72" s="71">
        <v>45201</v>
      </c>
      <c r="D72" s="80" t="s">
        <v>9385</v>
      </c>
      <c r="E72" s="62" t="s">
        <v>13092</v>
      </c>
      <c r="F72" s="61" t="s">
        <v>3080</v>
      </c>
      <c r="G72" s="5"/>
      <c r="H72" s="5"/>
      <c r="I72" s="5"/>
      <c r="J72" s="5"/>
    </row>
    <row r="73" spans="1:10" ht="14.1" customHeight="1" thickBot="1" x14ac:dyDescent="0.25">
      <c r="A73" s="81"/>
      <c r="B73" s="62" t="s">
        <v>1786</v>
      </c>
      <c r="C73" s="60">
        <f>IF(C72="","",IF(AND(MONTH(C72)&gt;=1,MONTH(C72)&lt;=3),1,IF(AND(MONTH(C72)&gt;=4,MONTH(C72)&lt;=6),2,IF(AND(MONTH(C72)&gt;=7,MONTH(C72)&lt;=9),3,4))))</f>
        <v>4</v>
      </c>
      <c r="D73" s="81"/>
      <c r="E73" s="62" t="s">
        <v>2417</v>
      </c>
      <c r="F73" s="61" t="s">
        <v>11111</v>
      </c>
      <c r="G73" s="5"/>
      <c r="H73" s="5"/>
      <c r="I73" s="5"/>
      <c r="J73" s="5"/>
    </row>
    <row r="74" spans="1:10" ht="14.1" customHeight="1" thickBot="1" x14ac:dyDescent="0.25">
      <c r="A74" s="81"/>
      <c r="B74" s="62" t="s">
        <v>12941</v>
      </c>
      <c r="C74" s="71">
        <v>45216</v>
      </c>
      <c r="D74" s="81"/>
      <c r="E74" s="62" t="s">
        <v>3073</v>
      </c>
      <c r="F74" s="61" t="s">
        <v>11111</v>
      </c>
      <c r="G74" s="5"/>
      <c r="H74" s="5"/>
      <c r="I74" s="5"/>
      <c r="J74" s="5"/>
    </row>
    <row r="75" spans="1:10" ht="14.1" customHeight="1" thickBot="1" x14ac:dyDescent="0.25">
      <c r="A75" s="81"/>
      <c r="B75" s="62" t="s">
        <v>1786</v>
      </c>
      <c r="C75" s="60">
        <f>IF(C74="","",IF(AND(MONTH(C74)&gt;=1,MONTH(C74)&lt;=3),1,IF(AND(MONTH(C74)&gt;=4,MONTH(C74)&lt;=6),2,IF(AND(MONTH(C74)&gt;=7,MONTH(C74)&lt;=9),3,4))))</f>
        <v>4</v>
      </c>
      <c r="D75" s="81"/>
      <c r="E75" s="62" t="s">
        <v>13191</v>
      </c>
      <c r="F75" s="61" t="s">
        <v>11111</v>
      </c>
      <c r="G75" s="5"/>
      <c r="H75" s="5"/>
      <c r="I75" s="5"/>
      <c r="J75" s="5"/>
    </row>
    <row r="76" spans="1:10" ht="14.1" customHeight="1" thickBot="1" x14ac:dyDescent="0.25">
      <c r="A76" s="5"/>
      <c r="B76" s="5"/>
      <c r="C76" s="5"/>
      <c r="D76" s="5"/>
      <c r="E76" s="5"/>
      <c r="F76" s="5"/>
      <c r="G76" s="5"/>
      <c r="H76" s="5"/>
      <c r="I76" s="5"/>
      <c r="J76" s="5"/>
    </row>
    <row r="77" spans="1:10" ht="14.1" customHeight="1" thickBot="1" x14ac:dyDescent="0.25">
      <c r="A77" s="67" t="s">
        <v>15735</v>
      </c>
      <c r="B77" s="67" t="s">
        <v>16146</v>
      </c>
      <c r="C77" s="67" t="s">
        <v>15641</v>
      </c>
      <c r="D77" s="67" t="s">
        <v>15251</v>
      </c>
      <c r="E77" s="67" t="s">
        <v>6932</v>
      </c>
      <c r="F77" s="67" t="s">
        <v>15280</v>
      </c>
      <c r="G77" s="5"/>
      <c r="H77" s="5"/>
      <c r="I77" s="5"/>
      <c r="J77" s="5"/>
    </row>
    <row r="78" spans="1:10" ht="13.5" customHeight="1" x14ac:dyDescent="0.2">
      <c r="A78" s="63">
        <v>82101801</v>
      </c>
      <c r="B78" s="64" t="str">
        <f ca="1">IFERROR(INDEX(UNSPSCDes,MATCH(INDIRECT(ADDRESS(ROW(),COLUMN()-1,4)),UNSPSCCode,0)),"")</f>
        <v>Servicios de campañas publicitarias</v>
      </c>
      <c r="C78" s="63" t="s">
        <v>18143</v>
      </c>
      <c r="D78" s="63">
        <v>3</v>
      </c>
      <c r="E78" s="66">
        <v>125000</v>
      </c>
      <c r="F78" s="65">
        <f ca="1">INDIRECT(ADDRESS(ROW(),COLUMN()-2,4))*INDIRECT(ADDRESS(ROW(),COLUMN()-1,4))</f>
        <v>375000</v>
      </c>
      <c r="G78" s="5"/>
      <c r="H78" s="5"/>
      <c r="I78" s="5"/>
      <c r="J78" s="5"/>
    </row>
    <row r="79" spans="1:10" ht="14.1" customHeight="1" x14ac:dyDescent="0.2">
      <c r="A79" s="5"/>
      <c r="B79" s="5"/>
      <c r="C79" s="5"/>
      <c r="D79" s="5"/>
      <c r="E79" s="68" t="s">
        <v>12549</v>
      </c>
      <c r="F79" s="69">
        <f ca="1">SUM(Table38[MONTO TOTAL ESTIMADO])</f>
        <v>375000</v>
      </c>
      <c r="G79" s="5"/>
      <c r="H79" s="5" t="str">
        <f>C71</f>
        <v>Servicios</v>
      </c>
      <c r="I79" s="5" t="str">
        <f>E71</f>
        <v>No</v>
      </c>
      <c r="J79" s="5" t="str">
        <f>D71</f>
        <v>Compras Menores</v>
      </c>
    </row>
    <row r="80" spans="1:10" ht="14.1" customHeight="1" thickBot="1" x14ac:dyDescent="0.3"/>
    <row r="81" spans="1:10" ht="33.75" customHeight="1" thickBot="1" x14ac:dyDescent="0.25">
      <c r="A81" s="59" t="s">
        <v>16382</v>
      </c>
      <c r="B81" s="59" t="s">
        <v>161</v>
      </c>
      <c r="C81" s="59" t="s">
        <v>11723</v>
      </c>
      <c r="D81" s="59" t="s">
        <v>14377</v>
      </c>
      <c r="E81" s="59" t="s">
        <v>10961</v>
      </c>
      <c r="F81" s="59" t="s">
        <v>11094</v>
      </c>
      <c r="G81" s="5"/>
      <c r="H81" s="5"/>
      <c r="I81" s="5"/>
      <c r="J81" s="5"/>
    </row>
    <row r="82" spans="1:10" ht="13.5" customHeight="1" thickBot="1" x14ac:dyDescent="0.25">
      <c r="A82" s="61" t="s">
        <v>18834</v>
      </c>
      <c r="B82" s="61" t="s">
        <v>18835</v>
      </c>
      <c r="C82" s="61" t="s">
        <v>6798</v>
      </c>
      <c r="D82" s="61" t="s">
        <v>17483</v>
      </c>
      <c r="E82" s="61" t="s">
        <v>8854</v>
      </c>
      <c r="F82" s="61"/>
      <c r="G82" s="5"/>
      <c r="H82" s="5"/>
      <c r="I82" s="5"/>
      <c r="J82" s="5"/>
    </row>
    <row r="83" spans="1:10" ht="14.1" customHeight="1" thickBot="1" x14ac:dyDescent="0.25">
      <c r="A83" s="80" t="s">
        <v>14828</v>
      </c>
      <c r="B83" s="62" t="s">
        <v>8528</v>
      </c>
      <c r="C83" s="71">
        <v>44928</v>
      </c>
      <c r="D83" s="80" t="s">
        <v>9385</v>
      </c>
      <c r="E83" s="62" t="s">
        <v>13092</v>
      </c>
      <c r="F83" s="61" t="s">
        <v>3080</v>
      </c>
      <c r="G83" s="5"/>
      <c r="H83" s="5"/>
      <c r="I83" s="5"/>
      <c r="J83" s="5"/>
    </row>
    <row r="84" spans="1:10" ht="14.1" customHeight="1" thickBot="1" x14ac:dyDescent="0.25">
      <c r="A84" s="81"/>
      <c r="B84" s="62" t="s">
        <v>1786</v>
      </c>
      <c r="C84" s="60">
        <f>IF(C83="","",IF(AND(MONTH(C83)&gt;=1,MONTH(C83)&lt;=3),1,IF(AND(MONTH(C83)&gt;=4,MONTH(C83)&lt;=6),2,IF(AND(MONTH(C83)&gt;=7,MONTH(C83)&lt;=9),3,4))))</f>
        <v>1</v>
      </c>
      <c r="D84" s="81"/>
      <c r="E84" s="62" t="s">
        <v>2417</v>
      </c>
      <c r="F84" s="61" t="s">
        <v>11111</v>
      </c>
      <c r="G84" s="5"/>
      <c r="H84" s="5"/>
      <c r="I84" s="5"/>
      <c r="J84" s="5"/>
    </row>
    <row r="85" spans="1:10" ht="14.1" customHeight="1" thickBot="1" x14ac:dyDescent="0.25">
      <c r="A85" s="81"/>
      <c r="B85" s="62" t="s">
        <v>12941</v>
      </c>
      <c r="C85" s="71">
        <v>44943</v>
      </c>
      <c r="D85" s="81"/>
      <c r="E85" s="62" t="s">
        <v>3073</v>
      </c>
      <c r="F85" s="61" t="s">
        <v>11111</v>
      </c>
      <c r="G85" s="5"/>
      <c r="H85" s="5"/>
      <c r="I85" s="5"/>
      <c r="J85" s="5"/>
    </row>
    <row r="86" spans="1:10" ht="14.1" customHeight="1" thickBot="1" x14ac:dyDescent="0.25">
      <c r="A86" s="81"/>
      <c r="B86" s="62" t="s">
        <v>1786</v>
      </c>
      <c r="C86" s="60">
        <f>IF(C85="","",IF(AND(MONTH(C85)&gt;=1,MONTH(C85)&lt;=3),1,IF(AND(MONTH(C85)&gt;=4,MONTH(C85)&lt;=6),2,IF(AND(MONTH(C85)&gt;=7,MONTH(C85)&lt;=9),3,4))))</f>
        <v>1</v>
      </c>
      <c r="D86" s="81"/>
      <c r="E86" s="62" t="s">
        <v>13191</v>
      </c>
      <c r="F86" s="61" t="s">
        <v>11111</v>
      </c>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15735</v>
      </c>
      <c r="B88" s="67" t="s">
        <v>16146</v>
      </c>
      <c r="C88" s="67" t="s">
        <v>15641</v>
      </c>
      <c r="D88" s="67" t="s">
        <v>15251</v>
      </c>
      <c r="E88" s="67" t="s">
        <v>6932</v>
      </c>
      <c r="F88" s="67" t="s">
        <v>15280</v>
      </c>
      <c r="G88" s="5"/>
      <c r="H88" s="5"/>
      <c r="I88" s="5"/>
      <c r="J88" s="5"/>
    </row>
    <row r="89" spans="1:10" ht="13.5" customHeight="1" x14ac:dyDescent="0.2">
      <c r="A89" s="63">
        <v>82121506</v>
      </c>
      <c r="B89" s="64" t="str">
        <f t="shared" ref="B89:B96" ca="1" si="0">IFERROR(INDEX(UNSPSCDes,MATCH(INDIRECT(ADDRESS(ROW(),COLUMN()-1,4)),UNSPSCCode,0)),"")</f>
        <v>Impresión de publicaciones</v>
      </c>
      <c r="C89" s="63" t="s">
        <v>1449</v>
      </c>
      <c r="D89" s="63">
        <v>50</v>
      </c>
      <c r="E89" s="66">
        <v>35</v>
      </c>
      <c r="F89" s="65">
        <f t="shared" ref="F89:F96" ca="1" si="1">INDIRECT(ADDRESS(ROW(),COLUMN()-2,4))*INDIRECT(ADDRESS(ROW(),COLUMN()-1,4))</f>
        <v>1750</v>
      </c>
      <c r="G89" s="5"/>
      <c r="H89" s="5"/>
      <c r="I89" s="5"/>
      <c r="J89" s="5"/>
    </row>
    <row r="90" spans="1:10" ht="13.5" customHeight="1" x14ac:dyDescent="0.2">
      <c r="A90" s="63">
        <v>82121506</v>
      </c>
      <c r="B90" s="64" t="str">
        <f t="shared" ca="1" si="0"/>
        <v>Impresión de publicaciones</v>
      </c>
      <c r="C90" s="63" t="s">
        <v>1449</v>
      </c>
      <c r="D90" s="63">
        <v>1920</v>
      </c>
      <c r="E90" s="66">
        <v>200</v>
      </c>
      <c r="F90" s="65">
        <f t="shared" ca="1" si="1"/>
        <v>384000</v>
      </c>
      <c r="G90" s="5"/>
      <c r="H90" s="5"/>
      <c r="I90" s="5"/>
      <c r="J90" s="5"/>
    </row>
    <row r="91" spans="1:10" ht="13.5" customHeight="1" x14ac:dyDescent="0.2">
      <c r="A91" s="63">
        <v>55121718</v>
      </c>
      <c r="B91" s="64" t="str">
        <f t="shared" ca="1" si="0"/>
        <v>Señales informativas</v>
      </c>
      <c r="C91" s="63" t="s">
        <v>1449</v>
      </c>
      <c r="D91" s="63">
        <v>1</v>
      </c>
      <c r="E91" s="66">
        <v>5000</v>
      </c>
      <c r="F91" s="65">
        <f t="shared" ca="1" si="1"/>
        <v>5000</v>
      </c>
      <c r="G91" s="5"/>
      <c r="H91" s="5"/>
      <c r="I91" s="5"/>
      <c r="J91" s="5"/>
    </row>
    <row r="92" spans="1:10" ht="13.5" customHeight="1" x14ac:dyDescent="0.2">
      <c r="A92" s="77">
        <v>82121505</v>
      </c>
      <c r="B92" s="64" t="str">
        <f t="shared" ca="1" si="0"/>
        <v>Impresión promocional o publicitaria</v>
      </c>
      <c r="C92" s="63" t="s">
        <v>1449</v>
      </c>
      <c r="D92" s="63">
        <v>1</v>
      </c>
      <c r="E92" s="66">
        <v>8700</v>
      </c>
      <c r="F92" s="65">
        <f t="shared" ca="1" si="1"/>
        <v>8700</v>
      </c>
      <c r="G92" s="5"/>
      <c r="H92" s="5"/>
      <c r="I92" s="5"/>
      <c r="J92" s="5"/>
    </row>
    <row r="93" spans="1:10" ht="13.5" customHeight="1" x14ac:dyDescent="0.2">
      <c r="A93" s="63">
        <v>55121718</v>
      </c>
      <c r="B93" s="64" t="str">
        <f t="shared" ca="1" si="0"/>
        <v>Señales informativas</v>
      </c>
      <c r="C93" s="63" t="s">
        <v>1449</v>
      </c>
      <c r="D93" s="63">
        <v>3</v>
      </c>
      <c r="E93" s="66">
        <v>50000</v>
      </c>
      <c r="F93" s="65">
        <f t="shared" ca="1" si="1"/>
        <v>150000</v>
      </c>
      <c r="G93" s="5"/>
      <c r="H93" s="5"/>
      <c r="I93" s="5"/>
      <c r="J93" s="5"/>
    </row>
    <row r="94" spans="1:10" ht="13.5" customHeight="1" x14ac:dyDescent="0.2">
      <c r="A94" s="63">
        <v>82121505</v>
      </c>
      <c r="B94" s="64" t="str">
        <f t="shared" ca="1" si="0"/>
        <v>Impresión promocional o publicitaria</v>
      </c>
      <c r="C94" s="63" t="s">
        <v>18143</v>
      </c>
      <c r="D94" s="63">
        <v>3</v>
      </c>
      <c r="E94" s="66">
        <v>17500</v>
      </c>
      <c r="F94" s="65">
        <f t="shared" ca="1" si="1"/>
        <v>52500</v>
      </c>
      <c r="G94" s="5"/>
      <c r="H94" s="5"/>
      <c r="I94" s="5"/>
      <c r="J94" s="5"/>
    </row>
    <row r="95" spans="1:10" ht="13.5" customHeight="1" x14ac:dyDescent="0.2">
      <c r="A95" s="63">
        <v>82121507</v>
      </c>
      <c r="B95" s="64" t="str">
        <f t="shared" ca="1" si="0"/>
        <v>Impresión de papelería o formularios comerciales</v>
      </c>
      <c r="C95" s="63" t="s">
        <v>18143</v>
      </c>
      <c r="D95" s="63">
        <v>3</v>
      </c>
      <c r="E95" s="66">
        <v>83333.333299999998</v>
      </c>
      <c r="F95" s="65">
        <f t="shared" ca="1" si="1"/>
        <v>249999.9999</v>
      </c>
      <c r="G95" s="5"/>
      <c r="H95" s="5"/>
      <c r="I95" s="5"/>
      <c r="J95" s="5"/>
    </row>
    <row r="96" spans="1:10" ht="13.5" customHeight="1" x14ac:dyDescent="0.2">
      <c r="A96" s="63">
        <v>82121505</v>
      </c>
      <c r="B96" s="64" t="str">
        <f t="shared" ca="1" si="0"/>
        <v>Impresión promocional o publicitaria</v>
      </c>
      <c r="C96" s="63" t="s">
        <v>18143</v>
      </c>
      <c r="D96" s="63">
        <v>3</v>
      </c>
      <c r="E96" s="66">
        <v>92359.53</v>
      </c>
      <c r="F96" s="65">
        <f t="shared" ca="1" si="1"/>
        <v>277078.58999999997</v>
      </c>
      <c r="G96" s="5"/>
      <c r="H96" s="5"/>
      <c r="I96" s="5"/>
      <c r="J96" s="5"/>
    </row>
    <row r="97" spans="1:10" ht="14.1" customHeight="1" x14ac:dyDescent="0.2">
      <c r="A97" s="5"/>
      <c r="B97" s="5"/>
      <c r="C97" s="5"/>
      <c r="D97" s="5"/>
      <c r="E97" s="68" t="s">
        <v>12549</v>
      </c>
      <c r="F97" s="69">
        <f ca="1">SUM(Table39[MONTO TOTAL ESTIMADO])</f>
        <v>1129028.5899</v>
      </c>
      <c r="G97" s="5"/>
      <c r="H97" s="5" t="str">
        <f>C82</f>
        <v>Servicios</v>
      </c>
      <c r="I97" s="5" t="str">
        <f>E82</f>
        <v>Sí</v>
      </c>
      <c r="J97" s="5" t="str">
        <f>D82</f>
        <v>Compras Menores</v>
      </c>
    </row>
    <row r="98" spans="1:10" ht="14.1" customHeight="1" thickBot="1" x14ac:dyDescent="0.3"/>
    <row r="99" spans="1:10" ht="33.75" customHeight="1" thickBot="1" x14ac:dyDescent="0.25">
      <c r="A99" s="59" t="s">
        <v>16382</v>
      </c>
      <c r="B99" s="59" t="s">
        <v>161</v>
      </c>
      <c r="C99" s="59" t="s">
        <v>11723</v>
      </c>
      <c r="D99" s="59" t="s">
        <v>14377</v>
      </c>
      <c r="E99" s="59" t="s">
        <v>10961</v>
      </c>
      <c r="F99" s="59" t="s">
        <v>11094</v>
      </c>
      <c r="G99" s="5"/>
      <c r="H99" s="5"/>
      <c r="I99" s="5"/>
      <c r="J99" s="5"/>
    </row>
    <row r="100" spans="1:10" ht="14.1" customHeight="1" thickBot="1" x14ac:dyDescent="0.25">
      <c r="A100" s="61" t="s">
        <v>18834</v>
      </c>
      <c r="B100" s="61" t="s">
        <v>18835</v>
      </c>
      <c r="C100" s="61" t="s">
        <v>6798</v>
      </c>
      <c r="D100" s="61" t="s">
        <v>17483</v>
      </c>
      <c r="E100" s="61" t="s">
        <v>8854</v>
      </c>
      <c r="F100" s="61"/>
      <c r="G100" s="5"/>
      <c r="H100" s="5"/>
      <c r="I100" s="5"/>
      <c r="J100" s="5"/>
    </row>
    <row r="101" spans="1:10" ht="14.1" customHeight="1" thickBot="1" x14ac:dyDescent="0.25">
      <c r="A101" s="80" t="s">
        <v>14828</v>
      </c>
      <c r="B101" s="62" t="s">
        <v>8528</v>
      </c>
      <c r="C101" s="71">
        <v>45019</v>
      </c>
      <c r="D101" s="80" t="s">
        <v>9385</v>
      </c>
      <c r="E101" s="62" t="s">
        <v>13092</v>
      </c>
      <c r="F101" s="61" t="s">
        <v>3080</v>
      </c>
      <c r="G101" s="5"/>
      <c r="H101" s="5"/>
      <c r="I101" s="5"/>
      <c r="J101" s="5"/>
    </row>
    <row r="102" spans="1:10" ht="14.1" customHeight="1" thickBot="1" x14ac:dyDescent="0.25">
      <c r="A102" s="81"/>
      <c r="B102" s="62" t="s">
        <v>1786</v>
      </c>
      <c r="C102" s="60">
        <f>IF(C101="","",IF(AND(MONTH(C101)&gt;=1,MONTH(C101)&lt;=3),1,IF(AND(MONTH(C101)&gt;=4,MONTH(C101)&lt;=6),2,IF(AND(MONTH(C101)&gt;=7,MONTH(C101)&lt;=9),3,4))))</f>
        <v>2</v>
      </c>
      <c r="D102" s="81"/>
      <c r="E102" s="62" t="s">
        <v>2417</v>
      </c>
      <c r="F102" s="61" t="s">
        <v>11111</v>
      </c>
      <c r="G102" s="5"/>
      <c r="H102" s="5"/>
      <c r="I102" s="5"/>
      <c r="J102" s="5"/>
    </row>
    <row r="103" spans="1:10" ht="14.1" customHeight="1" thickBot="1" x14ac:dyDescent="0.25">
      <c r="A103" s="81"/>
      <c r="B103" s="62" t="s">
        <v>12941</v>
      </c>
      <c r="C103" s="71">
        <v>45034</v>
      </c>
      <c r="D103" s="81"/>
      <c r="E103" s="62" t="s">
        <v>3073</v>
      </c>
      <c r="F103" s="61" t="s">
        <v>11111</v>
      </c>
      <c r="G103" s="5"/>
      <c r="H103" s="5"/>
      <c r="I103" s="5"/>
      <c r="J103" s="5"/>
    </row>
    <row r="104" spans="1:10" ht="14.1" customHeight="1" thickBot="1" x14ac:dyDescent="0.25">
      <c r="A104" s="81"/>
      <c r="B104" s="62" t="s">
        <v>1786</v>
      </c>
      <c r="C104" s="60">
        <f>IF(C103="","",IF(AND(MONTH(C103)&gt;=1,MONTH(C103)&lt;=3),1,IF(AND(MONTH(C103)&gt;=4,MONTH(C103)&lt;=6),2,IF(AND(MONTH(C103)&gt;=7,MONTH(C103)&lt;=9),3,4))))</f>
        <v>2</v>
      </c>
      <c r="D104" s="81"/>
      <c r="E104" s="62" t="s">
        <v>13191</v>
      </c>
      <c r="F104" s="61" t="s">
        <v>11111</v>
      </c>
      <c r="G104" s="5"/>
      <c r="H104" s="5"/>
      <c r="I104" s="5"/>
      <c r="J104" s="5"/>
    </row>
    <row r="105" spans="1:10" ht="14.1" customHeight="1" thickBot="1" x14ac:dyDescent="0.25">
      <c r="A105" s="5"/>
      <c r="B105" s="5"/>
      <c r="C105" s="5"/>
      <c r="D105" s="5"/>
      <c r="E105" s="5"/>
      <c r="F105" s="5"/>
      <c r="G105" s="5"/>
      <c r="H105" s="5"/>
      <c r="I105" s="5"/>
      <c r="J105" s="5"/>
    </row>
    <row r="106" spans="1:10" ht="14.1" customHeight="1" thickBot="1" x14ac:dyDescent="0.25">
      <c r="A106" s="67" t="s">
        <v>15735</v>
      </c>
      <c r="B106" s="67" t="s">
        <v>16146</v>
      </c>
      <c r="C106" s="67" t="s">
        <v>15641</v>
      </c>
      <c r="D106" s="67" t="s">
        <v>15251</v>
      </c>
      <c r="E106" s="67" t="s">
        <v>6932</v>
      </c>
      <c r="F106" s="67" t="s">
        <v>15280</v>
      </c>
      <c r="G106" s="5"/>
      <c r="H106" s="5"/>
      <c r="I106" s="5"/>
      <c r="J106" s="5"/>
    </row>
    <row r="107" spans="1:10" ht="13.5" customHeight="1" x14ac:dyDescent="0.2">
      <c r="A107" s="63">
        <v>49101704</v>
      </c>
      <c r="B107" s="64" t="str">
        <f t="shared" ref="B107:B112" ca="1" si="2">IFERROR(INDEX(UNSPSCDes,MATCH(INDIRECT(ADDRESS(ROW(),COLUMN()-1,4)),UNSPSCCode,0)),"")</f>
        <v>Placas</v>
      </c>
      <c r="C107" s="63" t="s">
        <v>1449</v>
      </c>
      <c r="D107" s="63">
        <v>3</v>
      </c>
      <c r="E107" s="66">
        <v>5294.01</v>
      </c>
      <c r="F107" s="65">
        <f t="shared" ref="F107:F112" ca="1" si="3">INDIRECT(ADDRESS(ROW(),COLUMN()-2,4))*INDIRECT(ADDRESS(ROW(),COLUMN()-1,4))</f>
        <v>15882.03</v>
      </c>
      <c r="G107" s="5"/>
      <c r="H107" s="5"/>
      <c r="I107" s="5"/>
      <c r="J107" s="5"/>
    </row>
    <row r="108" spans="1:10" ht="13.5" customHeight="1" x14ac:dyDescent="0.2">
      <c r="A108" s="63">
        <v>82121506</v>
      </c>
      <c r="B108" s="64" t="str">
        <f t="shared" ca="1" si="2"/>
        <v>Impresión de publicaciones</v>
      </c>
      <c r="C108" s="63" t="s">
        <v>1449</v>
      </c>
      <c r="D108" s="63">
        <v>2</v>
      </c>
      <c r="E108" s="66">
        <v>5294.67</v>
      </c>
      <c r="F108" s="65">
        <f t="shared" ca="1" si="3"/>
        <v>10589.34</v>
      </c>
      <c r="G108" s="5"/>
      <c r="H108" s="5"/>
      <c r="I108" s="5"/>
      <c r="J108" s="5"/>
    </row>
    <row r="109" spans="1:10" ht="13.5" customHeight="1" x14ac:dyDescent="0.2">
      <c r="A109" s="63">
        <v>82121506</v>
      </c>
      <c r="B109" s="64" t="str">
        <f t="shared" ca="1" si="2"/>
        <v>Impresión de publicaciones</v>
      </c>
      <c r="C109" s="63" t="s">
        <v>18143</v>
      </c>
      <c r="D109" s="63">
        <v>3</v>
      </c>
      <c r="E109" s="66">
        <v>17500</v>
      </c>
      <c r="F109" s="65">
        <f t="shared" ca="1" si="3"/>
        <v>52500</v>
      </c>
      <c r="G109" s="5"/>
      <c r="H109" s="5"/>
      <c r="I109" s="5"/>
      <c r="J109" s="5"/>
    </row>
    <row r="110" spans="1:10" ht="13.5" customHeight="1" x14ac:dyDescent="0.2">
      <c r="A110" s="63">
        <v>82121505</v>
      </c>
      <c r="B110" s="64" t="str">
        <f t="shared" ca="1" si="2"/>
        <v>Impresión promocional o publicitaria</v>
      </c>
      <c r="C110" s="63" t="s">
        <v>18143</v>
      </c>
      <c r="D110" s="63">
        <v>3</v>
      </c>
      <c r="E110" s="66">
        <v>83333.332999999999</v>
      </c>
      <c r="F110" s="65">
        <f t="shared" ca="1" si="3"/>
        <v>249999.99900000001</v>
      </c>
      <c r="G110" s="5"/>
      <c r="H110" s="5"/>
      <c r="I110" s="5"/>
      <c r="J110" s="5"/>
    </row>
    <row r="111" spans="1:10" ht="13.5" customHeight="1" x14ac:dyDescent="0.2">
      <c r="A111" s="63">
        <v>82121507</v>
      </c>
      <c r="B111" s="64" t="str">
        <f t="shared" ca="1" si="2"/>
        <v>Impresión de papelería o formularios comerciales</v>
      </c>
      <c r="C111" s="63" t="s">
        <v>18143</v>
      </c>
      <c r="D111" s="63">
        <v>3</v>
      </c>
      <c r="E111" s="66">
        <v>92359.53</v>
      </c>
      <c r="F111" s="65">
        <f t="shared" ca="1" si="3"/>
        <v>277078.58999999997</v>
      </c>
      <c r="G111" s="5"/>
      <c r="H111" s="5"/>
      <c r="I111" s="5"/>
      <c r="J111" s="5"/>
    </row>
    <row r="112" spans="1:10" ht="13.5" customHeight="1" x14ac:dyDescent="0.2">
      <c r="A112" s="63">
        <v>82121506</v>
      </c>
      <c r="B112" s="64" t="str">
        <f t="shared" ca="1" si="2"/>
        <v>Impresión de publicaciones</v>
      </c>
      <c r="C112" s="63" t="s">
        <v>1449</v>
      </c>
      <c r="D112" s="63">
        <v>4</v>
      </c>
      <c r="E112" s="66">
        <v>8700</v>
      </c>
      <c r="F112" s="65">
        <f t="shared" ca="1" si="3"/>
        <v>34800</v>
      </c>
      <c r="G112" s="5"/>
      <c r="H112" s="5"/>
      <c r="I112" s="5"/>
      <c r="J112" s="5"/>
    </row>
    <row r="113" spans="1:10" ht="14.1" customHeight="1" x14ac:dyDescent="0.2">
      <c r="A113" s="5"/>
      <c r="B113" s="5"/>
      <c r="C113" s="5"/>
      <c r="D113" s="5"/>
      <c r="E113" s="68" t="s">
        <v>12549</v>
      </c>
      <c r="F113" s="69">
        <f ca="1">SUM(Table310[MONTO TOTAL ESTIMADO])</f>
        <v>640849.95900000003</v>
      </c>
      <c r="G113" s="5"/>
      <c r="H113" s="5" t="str">
        <f>C100</f>
        <v>Servicios</v>
      </c>
      <c r="I113" s="5" t="str">
        <f>E100</f>
        <v>Sí</v>
      </c>
      <c r="J113" s="5" t="str">
        <f>D100</f>
        <v>Compras Menores</v>
      </c>
    </row>
    <row r="114" spans="1:10" ht="14.1" customHeight="1" thickBot="1" x14ac:dyDescent="0.3"/>
    <row r="115" spans="1:10" ht="33.75" customHeight="1" thickBot="1" x14ac:dyDescent="0.25">
      <c r="A115" s="59" t="s">
        <v>16382</v>
      </c>
      <c r="B115" s="59" t="s">
        <v>161</v>
      </c>
      <c r="C115" s="59" t="s">
        <v>11723</v>
      </c>
      <c r="D115" s="59" t="s">
        <v>14377</v>
      </c>
      <c r="E115" s="59" t="s">
        <v>10961</v>
      </c>
      <c r="F115" s="59" t="s">
        <v>11094</v>
      </c>
      <c r="G115" s="5"/>
      <c r="H115" s="5"/>
      <c r="I115" s="5"/>
      <c r="J115" s="5"/>
    </row>
    <row r="116" spans="1:10" ht="14.1" customHeight="1" thickBot="1" x14ac:dyDescent="0.25">
      <c r="A116" s="61" t="s">
        <v>18834</v>
      </c>
      <c r="B116" s="61" t="s">
        <v>18835</v>
      </c>
      <c r="C116" s="61" t="s">
        <v>6798</v>
      </c>
      <c r="D116" s="61" t="s">
        <v>17483</v>
      </c>
      <c r="E116" s="61" t="s">
        <v>8854</v>
      </c>
      <c r="F116" s="61"/>
      <c r="G116" s="5"/>
      <c r="H116" s="5"/>
      <c r="I116" s="5"/>
      <c r="J116" s="5"/>
    </row>
    <row r="117" spans="1:10" ht="14.1" customHeight="1" thickBot="1" x14ac:dyDescent="0.25">
      <c r="A117" s="80" t="s">
        <v>14828</v>
      </c>
      <c r="B117" s="62" t="s">
        <v>8528</v>
      </c>
      <c r="C117" s="71">
        <v>45110</v>
      </c>
      <c r="D117" s="80" t="s">
        <v>9385</v>
      </c>
      <c r="E117" s="62" t="s">
        <v>13092</v>
      </c>
      <c r="F117" s="61" t="s">
        <v>3080</v>
      </c>
      <c r="G117" s="5"/>
      <c r="H117" s="5"/>
      <c r="I117" s="5"/>
      <c r="J117" s="5"/>
    </row>
    <row r="118" spans="1:10" ht="14.1" customHeight="1" thickBot="1" x14ac:dyDescent="0.25">
      <c r="A118" s="81"/>
      <c r="B118" s="62" t="s">
        <v>1786</v>
      </c>
      <c r="C118" s="60">
        <f>IF(C117="","",IF(AND(MONTH(C117)&gt;=1,MONTH(C117)&lt;=3),1,IF(AND(MONTH(C117)&gt;=4,MONTH(C117)&lt;=6),2,IF(AND(MONTH(C117)&gt;=7,MONTH(C117)&lt;=9),3,4))))</f>
        <v>3</v>
      </c>
      <c r="D118" s="81"/>
      <c r="E118" s="62" t="s">
        <v>2417</v>
      </c>
      <c r="F118" s="61" t="s">
        <v>11111</v>
      </c>
      <c r="G118" s="5"/>
      <c r="H118" s="5"/>
      <c r="I118" s="5"/>
      <c r="J118" s="5"/>
    </row>
    <row r="119" spans="1:10" ht="14.1" customHeight="1" thickBot="1" x14ac:dyDescent="0.25">
      <c r="A119" s="81"/>
      <c r="B119" s="62" t="s">
        <v>12941</v>
      </c>
      <c r="C119" s="71">
        <v>45125</v>
      </c>
      <c r="D119" s="81"/>
      <c r="E119" s="62" t="s">
        <v>3073</v>
      </c>
      <c r="F119" s="61" t="s">
        <v>11111</v>
      </c>
      <c r="G119" s="5"/>
      <c r="H119" s="5"/>
      <c r="I119" s="5"/>
      <c r="J119" s="5"/>
    </row>
    <row r="120" spans="1:10" ht="14.1" customHeight="1" thickBot="1" x14ac:dyDescent="0.25">
      <c r="A120" s="81"/>
      <c r="B120" s="62" t="s">
        <v>1786</v>
      </c>
      <c r="C120" s="60">
        <f>IF(C119="","",IF(AND(MONTH(C119)&gt;=1,MONTH(C119)&lt;=3),1,IF(AND(MONTH(C119)&gt;=4,MONTH(C119)&lt;=6),2,IF(AND(MONTH(C119)&gt;=7,MONTH(C119)&lt;=9),3,4))))</f>
        <v>3</v>
      </c>
      <c r="D120" s="81"/>
      <c r="E120" s="62" t="s">
        <v>13191</v>
      </c>
      <c r="F120" s="61" t="s">
        <v>11111</v>
      </c>
      <c r="G120" s="5"/>
      <c r="H120" s="5"/>
      <c r="I120" s="5"/>
      <c r="J120" s="5"/>
    </row>
    <row r="121" spans="1:10" ht="14.1" customHeight="1" thickBot="1" x14ac:dyDescent="0.25">
      <c r="A121" s="5"/>
      <c r="B121" s="5"/>
      <c r="C121" s="5"/>
      <c r="D121" s="5"/>
      <c r="E121" s="5"/>
      <c r="F121" s="5"/>
      <c r="G121" s="5"/>
      <c r="H121" s="5"/>
      <c r="I121" s="5"/>
      <c r="J121" s="5"/>
    </row>
    <row r="122" spans="1:10" ht="14.1" customHeight="1" thickBot="1" x14ac:dyDescent="0.25">
      <c r="A122" s="67" t="s">
        <v>15735</v>
      </c>
      <c r="B122" s="67" t="s">
        <v>16146</v>
      </c>
      <c r="C122" s="67" t="s">
        <v>15641</v>
      </c>
      <c r="D122" s="67" t="s">
        <v>15251</v>
      </c>
      <c r="E122" s="67" t="s">
        <v>6932</v>
      </c>
      <c r="F122" s="67" t="s">
        <v>15280</v>
      </c>
      <c r="G122" s="5"/>
      <c r="H122" s="5"/>
      <c r="I122" s="5"/>
      <c r="J122" s="5"/>
    </row>
    <row r="123" spans="1:10" ht="13.5" customHeight="1" x14ac:dyDescent="0.2">
      <c r="A123" s="63">
        <v>82121506</v>
      </c>
      <c r="B123" s="64" t="str">
        <f t="shared" ref="B123:B130" ca="1" si="4">IFERROR(INDEX(UNSPSCDes,MATCH(INDIRECT(ADDRESS(ROW(),COLUMN()-1,4)),UNSPSCCode,0)),"")</f>
        <v>Impresión de publicaciones</v>
      </c>
      <c r="C123" s="63" t="s">
        <v>1449</v>
      </c>
      <c r="D123" s="63">
        <v>40</v>
      </c>
      <c r="E123" s="66">
        <v>35</v>
      </c>
      <c r="F123" s="65">
        <f t="shared" ref="F123:F130" ca="1" si="5">INDIRECT(ADDRESS(ROW(),COLUMN()-2,4))*INDIRECT(ADDRESS(ROW(),COLUMN()-1,4))</f>
        <v>1400</v>
      </c>
      <c r="G123" s="5"/>
      <c r="H123" s="5"/>
      <c r="I123" s="5"/>
      <c r="J123" s="5"/>
    </row>
    <row r="124" spans="1:10" ht="13.5" customHeight="1" x14ac:dyDescent="0.2">
      <c r="A124" s="63">
        <v>82121506</v>
      </c>
      <c r="B124" s="64" t="str">
        <f t="shared" ca="1" si="4"/>
        <v>Impresión de publicaciones</v>
      </c>
      <c r="C124" s="63" t="s">
        <v>1449</v>
      </c>
      <c r="D124" s="63">
        <v>15</v>
      </c>
      <c r="E124" s="66">
        <v>2000</v>
      </c>
      <c r="F124" s="65">
        <f t="shared" ca="1" si="5"/>
        <v>30000</v>
      </c>
      <c r="G124" s="5"/>
      <c r="H124" s="5"/>
      <c r="I124" s="5"/>
      <c r="J124" s="5"/>
    </row>
    <row r="125" spans="1:10" ht="13.5" customHeight="1" x14ac:dyDescent="0.2">
      <c r="A125" s="63">
        <v>82121505</v>
      </c>
      <c r="B125" s="64" t="str">
        <f t="shared" ca="1" si="4"/>
        <v>Impresión promocional o publicitaria</v>
      </c>
      <c r="C125" s="63" t="s">
        <v>1449</v>
      </c>
      <c r="D125" s="63">
        <v>6</v>
      </c>
      <c r="E125" s="66">
        <v>2000</v>
      </c>
      <c r="F125" s="65">
        <f t="shared" ca="1" si="5"/>
        <v>12000</v>
      </c>
      <c r="G125" s="5"/>
      <c r="H125" s="5"/>
      <c r="I125" s="5"/>
      <c r="J125" s="5"/>
    </row>
    <row r="126" spans="1:10" ht="13.5" customHeight="1" x14ac:dyDescent="0.2">
      <c r="A126" s="63">
        <v>49101704</v>
      </c>
      <c r="B126" s="64" t="str">
        <f t="shared" ca="1" si="4"/>
        <v>Placas</v>
      </c>
      <c r="C126" s="63" t="s">
        <v>1449</v>
      </c>
      <c r="D126" s="63">
        <v>6</v>
      </c>
      <c r="E126" s="66">
        <v>5294.01</v>
      </c>
      <c r="F126" s="65">
        <f t="shared" ca="1" si="5"/>
        <v>31764.06</v>
      </c>
      <c r="G126" s="5"/>
      <c r="H126" s="5"/>
      <c r="I126" s="5"/>
      <c r="J126" s="5"/>
    </row>
    <row r="127" spans="1:10" ht="13.5" customHeight="1" x14ac:dyDescent="0.2">
      <c r="A127" s="63">
        <v>82121506</v>
      </c>
      <c r="B127" s="64" t="str">
        <f t="shared" ca="1" si="4"/>
        <v>Impresión de publicaciones</v>
      </c>
      <c r="C127" s="63" t="s">
        <v>1449</v>
      </c>
      <c r="D127" s="63">
        <v>5</v>
      </c>
      <c r="E127" s="66">
        <v>5294.67</v>
      </c>
      <c r="F127" s="65">
        <f t="shared" ca="1" si="5"/>
        <v>26473.35</v>
      </c>
      <c r="G127" s="5"/>
      <c r="H127" s="5"/>
      <c r="I127" s="5"/>
      <c r="J127" s="5"/>
    </row>
    <row r="128" spans="1:10" ht="13.5" customHeight="1" x14ac:dyDescent="0.2">
      <c r="A128" s="63">
        <v>82121505</v>
      </c>
      <c r="B128" s="64" t="str">
        <f t="shared" ca="1" si="4"/>
        <v>Impresión promocional o publicitaria</v>
      </c>
      <c r="C128" s="63" t="s">
        <v>18143</v>
      </c>
      <c r="D128" s="63">
        <v>3</v>
      </c>
      <c r="E128" s="66">
        <v>17500</v>
      </c>
      <c r="F128" s="65">
        <f t="shared" ca="1" si="5"/>
        <v>52500</v>
      </c>
      <c r="G128" s="5"/>
      <c r="H128" s="5"/>
      <c r="I128" s="5"/>
      <c r="J128" s="5"/>
    </row>
    <row r="129" spans="1:10" ht="13.5" customHeight="1" x14ac:dyDescent="0.2">
      <c r="A129" s="63">
        <v>82121507</v>
      </c>
      <c r="B129" s="64" t="str">
        <f t="shared" ca="1" si="4"/>
        <v>Impresión de papelería o formularios comerciales</v>
      </c>
      <c r="C129" s="63" t="s">
        <v>18143</v>
      </c>
      <c r="D129" s="63">
        <v>3</v>
      </c>
      <c r="E129" s="66">
        <v>92359.53</v>
      </c>
      <c r="F129" s="65">
        <f t="shared" ca="1" si="5"/>
        <v>277078.58999999997</v>
      </c>
      <c r="G129" s="5"/>
      <c r="H129" s="5"/>
      <c r="I129" s="5"/>
      <c r="J129" s="5"/>
    </row>
    <row r="130" spans="1:10" ht="13.5" customHeight="1" x14ac:dyDescent="0.2">
      <c r="A130" s="63">
        <v>82121505</v>
      </c>
      <c r="B130" s="64" t="str">
        <f t="shared" ca="1" si="4"/>
        <v>Impresión promocional o publicitaria</v>
      </c>
      <c r="C130" s="63" t="s">
        <v>18143</v>
      </c>
      <c r="D130" s="63">
        <v>3</v>
      </c>
      <c r="E130" s="66">
        <v>83333.333299999998</v>
      </c>
      <c r="F130" s="65">
        <f t="shared" ca="1" si="5"/>
        <v>249999.9999</v>
      </c>
      <c r="G130" s="5"/>
      <c r="H130" s="5"/>
      <c r="I130" s="5"/>
      <c r="J130" s="5"/>
    </row>
    <row r="131" spans="1:10" ht="14.1" customHeight="1" x14ac:dyDescent="0.2">
      <c r="A131" s="5"/>
      <c r="B131" s="5"/>
      <c r="C131" s="5"/>
      <c r="D131" s="5"/>
      <c r="E131" s="68" t="s">
        <v>12549</v>
      </c>
      <c r="F131" s="69">
        <f ca="1">SUM(Table311[MONTO TOTAL ESTIMADO])</f>
        <v>681215.99989999994</v>
      </c>
      <c r="G131" s="5"/>
      <c r="H131" s="5" t="str">
        <f>C116</f>
        <v>Servicios</v>
      </c>
      <c r="I131" s="5" t="str">
        <f>E116</f>
        <v>Sí</v>
      </c>
      <c r="J131" s="5" t="str">
        <f>D116</f>
        <v>Compras Menores</v>
      </c>
    </row>
    <row r="132" spans="1:10" ht="14.1" customHeight="1" thickBot="1" x14ac:dyDescent="0.3"/>
    <row r="133" spans="1:10" ht="33.75" customHeight="1" thickBot="1" x14ac:dyDescent="0.25">
      <c r="A133" s="59" t="s">
        <v>16382</v>
      </c>
      <c r="B133" s="59" t="s">
        <v>161</v>
      </c>
      <c r="C133" s="59" t="s">
        <v>11723</v>
      </c>
      <c r="D133" s="59" t="s">
        <v>14377</v>
      </c>
      <c r="E133" s="59" t="s">
        <v>10961</v>
      </c>
      <c r="F133" s="59" t="s">
        <v>11094</v>
      </c>
      <c r="G133" s="5"/>
      <c r="H133" s="5"/>
      <c r="I133" s="5"/>
      <c r="J133" s="5"/>
    </row>
    <row r="134" spans="1:10" ht="14.1" customHeight="1" thickBot="1" x14ac:dyDescent="0.25">
      <c r="A134" s="61" t="s">
        <v>18834</v>
      </c>
      <c r="B134" s="61" t="s">
        <v>18835</v>
      </c>
      <c r="C134" s="61" t="s">
        <v>6798</v>
      </c>
      <c r="D134" s="61" t="s">
        <v>17483</v>
      </c>
      <c r="E134" s="61" t="s">
        <v>8854</v>
      </c>
      <c r="F134" s="61"/>
      <c r="G134" s="5"/>
      <c r="H134" s="5"/>
      <c r="I134" s="5"/>
      <c r="J134" s="5"/>
    </row>
    <row r="135" spans="1:10" ht="14.1" customHeight="1" thickBot="1" x14ac:dyDescent="0.25">
      <c r="A135" s="80" t="s">
        <v>14828</v>
      </c>
      <c r="B135" s="62" t="s">
        <v>8528</v>
      </c>
      <c r="C135" s="71">
        <v>45201</v>
      </c>
      <c r="D135" s="80" t="s">
        <v>9385</v>
      </c>
      <c r="E135" s="62" t="s">
        <v>13092</v>
      </c>
      <c r="F135" s="61" t="s">
        <v>3080</v>
      </c>
      <c r="G135" s="5"/>
      <c r="H135" s="5"/>
      <c r="I135" s="5"/>
      <c r="J135" s="5"/>
    </row>
    <row r="136" spans="1:10" ht="14.1" customHeight="1" thickBot="1" x14ac:dyDescent="0.25">
      <c r="A136" s="81"/>
      <c r="B136" s="62" t="s">
        <v>1786</v>
      </c>
      <c r="C136" s="60">
        <f>IF(C135="","",IF(AND(MONTH(C135)&gt;=1,MONTH(C135)&lt;=3),1,IF(AND(MONTH(C135)&gt;=4,MONTH(C135)&lt;=6),2,IF(AND(MONTH(C135)&gt;=7,MONTH(C135)&lt;=9),3,4))))</f>
        <v>4</v>
      </c>
      <c r="D136" s="81"/>
      <c r="E136" s="62" t="s">
        <v>2417</v>
      </c>
      <c r="F136" s="61" t="s">
        <v>11111</v>
      </c>
      <c r="G136" s="5"/>
      <c r="H136" s="5"/>
      <c r="I136" s="5"/>
      <c r="J136" s="5"/>
    </row>
    <row r="137" spans="1:10" ht="14.1" customHeight="1" thickBot="1" x14ac:dyDescent="0.25">
      <c r="A137" s="81"/>
      <c r="B137" s="62" t="s">
        <v>12941</v>
      </c>
      <c r="C137" s="71">
        <v>45216</v>
      </c>
      <c r="D137" s="81"/>
      <c r="E137" s="62" t="s">
        <v>3073</v>
      </c>
      <c r="F137" s="61" t="s">
        <v>11111</v>
      </c>
      <c r="G137" s="5"/>
      <c r="H137" s="5"/>
      <c r="I137" s="5"/>
      <c r="J137" s="5"/>
    </row>
    <row r="138" spans="1:10" ht="14.1" customHeight="1" thickBot="1" x14ac:dyDescent="0.25">
      <c r="A138" s="81"/>
      <c r="B138" s="62" t="s">
        <v>1786</v>
      </c>
      <c r="C138" s="60">
        <f>IF(C137="","",IF(AND(MONTH(C137)&gt;=1,MONTH(C137)&lt;=3),1,IF(AND(MONTH(C137)&gt;=4,MONTH(C137)&lt;=6),2,IF(AND(MONTH(C137)&gt;=7,MONTH(C137)&lt;=9),3,4))))</f>
        <v>4</v>
      </c>
      <c r="D138" s="81"/>
      <c r="E138" s="62" t="s">
        <v>13191</v>
      </c>
      <c r="F138" s="61" t="s">
        <v>11111</v>
      </c>
      <c r="G138" s="5"/>
      <c r="H138" s="5"/>
      <c r="I138" s="5"/>
      <c r="J138" s="5"/>
    </row>
    <row r="139" spans="1:10" ht="14.1" customHeight="1" thickBot="1" x14ac:dyDescent="0.25">
      <c r="A139" s="5"/>
      <c r="B139" s="5"/>
      <c r="C139" s="5"/>
      <c r="D139" s="5"/>
      <c r="E139" s="5"/>
      <c r="F139" s="5"/>
      <c r="G139" s="5"/>
      <c r="H139" s="5"/>
      <c r="I139" s="5"/>
      <c r="J139" s="5"/>
    </row>
    <row r="140" spans="1:10" ht="14.1" customHeight="1" thickBot="1" x14ac:dyDescent="0.25">
      <c r="A140" s="67" t="s">
        <v>15735</v>
      </c>
      <c r="B140" s="67" t="s">
        <v>16146</v>
      </c>
      <c r="C140" s="67" t="s">
        <v>15641</v>
      </c>
      <c r="D140" s="67" t="s">
        <v>15251</v>
      </c>
      <c r="E140" s="67" t="s">
        <v>6932</v>
      </c>
      <c r="F140" s="67" t="s">
        <v>15280</v>
      </c>
      <c r="G140" s="5"/>
      <c r="H140" s="5"/>
      <c r="I140" s="5"/>
      <c r="J140" s="5"/>
    </row>
    <row r="141" spans="1:10" ht="13.5" customHeight="1" x14ac:dyDescent="0.2">
      <c r="A141" s="63">
        <v>82121506</v>
      </c>
      <c r="B141" s="64" t="str">
        <f ca="1">IFERROR(INDEX(UNSPSCDes,MATCH(INDIRECT(ADDRESS(ROW(),COLUMN()-1,4)),UNSPSCCode,0)),"")</f>
        <v>Impresión de publicaciones</v>
      </c>
      <c r="C141" s="63" t="s">
        <v>18143</v>
      </c>
      <c r="D141" s="63">
        <v>3</v>
      </c>
      <c r="E141" s="66">
        <v>17500</v>
      </c>
      <c r="F141" s="65">
        <f ca="1">INDIRECT(ADDRESS(ROW(),COLUMN()-2,4))*INDIRECT(ADDRESS(ROW(),COLUMN()-1,4))</f>
        <v>52500</v>
      </c>
      <c r="G141" s="5"/>
      <c r="H141" s="5"/>
      <c r="I141" s="5"/>
      <c r="J141" s="5"/>
    </row>
    <row r="142" spans="1:10" ht="13.5" customHeight="1" x14ac:dyDescent="0.2">
      <c r="A142" s="63">
        <v>82121505</v>
      </c>
      <c r="B142" s="64" t="str">
        <f ca="1">IFERROR(INDEX(UNSPSCDes,MATCH(INDIRECT(ADDRESS(ROW(),COLUMN()-1,4)),UNSPSCCode,0)),"")</f>
        <v>Impresión promocional o publicitaria</v>
      </c>
      <c r="C142" s="63" t="s">
        <v>18143</v>
      </c>
      <c r="D142" s="63">
        <v>3</v>
      </c>
      <c r="E142" s="66">
        <v>92359.53</v>
      </c>
      <c r="F142" s="65">
        <f ca="1">INDIRECT(ADDRESS(ROW(),COLUMN()-2,4))*INDIRECT(ADDRESS(ROW(),COLUMN()-1,4))</f>
        <v>277078.58999999997</v>
      </c>
      <c r="G142" s="5"/>
      <c r="H142" s="5"/>
      <c r="I142" s="5"/>
      <c r="J142" s="5"/>
    </row>
    <row r="143" spans="1:10" ht="13.5" customHeight="1" x14ac:dyDescent="0.2">
      <c r="A143" s="63">
        <v>82121507</v>
      </c>
      <c r="B143" s="64" t="str">
        <f ca="1">IFERROR(INDEX(UNSPSCDes,MATCH(INDIRECT(ADDRESS(ROW(),COLUMN()-1,4)),UNSPSCCode,0)),"")</f>
        <v>Impresión de papelería o formularios comerciales</v>
      </c>
      <c r="C143" s="63" t="s">
        <v>18143</v>
      </c>
      <c r="D143" s="63">
        <v>3</v>
      </c>
      <c r="E143" s="66">
        <v>83333.333299999998</v>
      </c>
      <c r="F143" s="65">
        <f ca="1">INDIRECT(ADDRESS(ROW(),COLUMN()-2,4))*INDIRECT(ADDRESS(ROW(),COLUMN()-1,4))</f>
        <v>249999.9999</v>
      </c>
      <c r="G143" s="5"/>
      <c r="H143" s="5"/>
      <c r="I143" s="5"/>
      <c r="J143" s="5"/>
    </row>
    <row r="144" spans="1:10" ht="14.1" customHeight="1" x14ac:dyDescent="0.2">
      <c r="A144" s="5"/>
      <c r="B144" s="5"/>
      <c r="C144" s="5"/>
      <c r="D144" s="5"/>
      <c r="E144" s="68" t="s">
        <v>12549</v>
      </c>
      <c r="F144" s="69">
        <f ca="1">SUM(Table312[MONTO TOTAL ESTIMADO])</f>
        <v>579578.58990000002</v>
      </c>
      <c r="G144" s="5"/>
      <c r="H144" s="5" t="str">
        <f>C134</f>
        <v>Servicios</v>
      </c>
      <c r="I144" s="5" t="str">
        <f>E134</f>
        <v>Sí</v>
      </c>
      <c r="J144" s="5" t="str">
        <f>D134</f>
        <v>Compras Menores</v>
      </c>
    </row>
    <row r="145" spans="1:10" ht="14.1" customHeight="1" thickBot="1" x14ac:dyDescent="0.3"/>
    <row r="146" spans="1:10" ht="33.75" customHeight="1" thickBot="1" x14ac:dyDescent="0.25">
      <c r="A146" s="59" t="s">
        <v>16382</v>
      </c>
      <c r="B146" s="59" t="s">
        <v>161</v>
      </c>
      <c r="C146" s="59" t="s">
        <v>11723</v>
      </c>
      <c r="D146" s="59" t="s">
        <v>14377</v>
      </c>
      <c r="E146" s="59" t="s">
        <v>10961</v>
      </c>
      <c r="F146" s="59" t="s">
        <v>11094</v>
      </c>
      <c r="G146" s="5"/>
      <c r="H146" s="5"/>
      <c r="I146" s="5"/>
      <c r="J146" s="5"/>
    </row>
    <row r="147" spans="1:10" ht="13.5" customHeight="1" thickBot="1" x14ac:dyDescent="0.25">
      <c r="A147" s="61" t="s">
        <v>18836</v>
      </c>
      <c r="B147" s="61" t="s">
        <v>18836</v>
      </c>
      <c r="C147" s="61" t="s">
        <v>6798</v>
      </c>
      <c r="D147" s="61" t="s">
        <v>10170</v>
      </c>
      <c r="E147" s="61" t="s">
        <v>17854</v>
      </c>
      <c r="F147" s="61"/>
      <c r="G147" s="5"/>
      <c r="H147" s="5"/>
      <c r="I147" s="5"/>
      <c r="J147" s="5"/>
    </row>
    <row r="148" spans="1:10" ht="14.1" customHeight="1" thickBot="1" x14ac:dyDescent="0.25">
      <c r="A148" s="80" t="s">
        <v>14828</v>
      </c>
      <c r="B148" s="62" t="s">
        <v>8528</v>
      </c>
      <c r="C148" s="71">
        <v>44928</v>
      </c>
      <c r="D148" s="80" t="s">
        <v>9385</v>
      </c>
      <c r="E148" s="62" t="s">
        <v>13092</v>
      </c>
      <c r="F148" s="61" t="s">
        <v>3080</v>
      </c>
      <c r="G148" s="5"/>
      <c r="H148" s="5"/>
      <c r="I148" s="5"/>
      <c r="J148" s="5"/>
    </row>
    <row r="149" spans="1:10" ht="14.1" customHeight="1" thickBot="1" x14ac:dyDescent="0.25">
      <c r="A149" s="81"/>
      <c r="B149" s="62" t="s">
        <v>1786</v>
      </c>
      <c r="C149" s="60">
        <f>IF(C148="","",IF(AND(MONTH(C148)&gt;=1,MONTH(C148)&lt;=3),1,IF(AND(MONTH(C148)&gt;=4,MONTH(C148)&lt;=6),2,IF(AND(MONTH(C148)&gt;=7,MONTH(C148)&lt;=9),3,4))))</f>
        <v>1</v>
      </c>
      <c r="D149" s="81"/>
      <c r="E149" s="62" t="s">
        <v>2417</v>
      </c>
      <c r="F149" s="61" t="s">
        <v>11111</v>
      </c>
      <c r="G149" s="5"/>
      <c r="H149" s="5"/>
      <c r="I149" s="5"/>
      <c r="J149" s="5"/>
    </row>
    <row r="150" spans="1:10" ht="14.1" customHeight="1" thickBot="1" x14ac:dyDescent="0.25">
      <c r="A150" s="81"/>
      <c r="B150" s="62" t="s">
        <v>12941</v>
      </c>
      <c r="C150" s="71">
        <v>44929</v>
      </c>
      <c r="D150" s="81"/>
      <c r="E150" s="62" t="s">
        <v>3073</v>
      </c>
      <c r="F150" s="61" t="s">
        <v>11111</v>
      </c>
      <c r="G150" s="5"/>
      <c r="H150" s="5"/>
      <c r="I150" s="5"/>
      <c r="J150" s="5"/>
    </row>
    <row r="151" spans="1:10" ht="14.1" customHeight="1" thickBot="1" x14ac:dyDescent="0.25">
      <c r="A151" s="81"/>
      <c r="B151" s="62" t="s">
        <v>1786</v>
      </c>
      <c r="C151" s="60">
        <f>IF(C150="","",IF(AND(MONTH(C150)&gt;=1,MONTH(C150)&lt;=3),1,IF(AND(MONTH(C150)&gt;=4,MONTH(C150)&lt;=6),2,IF(AND(MONTH(C150)&gt;=7,MONTH(C150)&lt;=9),3,4))))</f>
        <v>1</v>
      </c>
      <c r="D151" s="81"/>
      <c r="E151" s="62" t="s">
        <v>13191</v>
      </c>
      <c r="F151" s="61" t="s">
        <v>11111</v>
      </c>
      <c r="G151" s="5"/>
      <c r="H151" s="5"/>
      <c r="I151" s="5"/>
      <c r="J151" s="5"/>
    </row>
    <row r="152" spans="1:10" ht="14.1" customHeight="1" thickBot="1" x14ac:dyDescent="0.25">
      <c r="A152" s="5"/>
      <c r="B152" s="5"/>
      <c r="C152" s="5"/>
      <c r="D152" s="5"/>
      <c r="E152" s="5"/>
      <c r="F152" s="5"/>
      <c r="G152" s="5"/>
      <c r="H152" s="5"/>
      <c r="I152" s="5"/>
      <c r="J152" s="5"/>
    </row>
    <row r="153" spans="1:10" ht="14.1" customHeight="1" thickBot="1" x14ac:dyDescent="0.25">
      <c r="A153" s="67" t="s">
        <v>15735</v>
      </c>
      <c r="B153" s="67" t="s">
        <v>16146</v>
      </c>
      <c r="C153" s="67" t="s">
        <v>15641</v>
      </c>
      <c r="D153" s="67" t="s">
        <v>15251</v>
      </c>
      <c r="E153" s="67" t="s">
        <v>6932</v>
      </c>
      <c r="F153" s="67" t="s">
        <v>15280</v>
      </c>
      <c r="G153" s="5"/>
      <c r="H153" s="5"/>
      <c r="I153" s="5"/>
      <c r="J153" s="5"/>
    </row>
    <row r="154" spans="1:10" ht="13.5" customHeight="1" x14ac:dyDescent="0.2">
      <c r="A154" s="63">
        <v>78111804</v>
      </c>
      <c r="B154" s="64" t="str">
        <f ca="1">IFERROR(INDEX(UNSPSCDes,MATCH(INDIRECT(ADDRESS(ROW(),COLUMN()-1,4)),UNSPSCCode,0)),"")</f>
        <v>Servicios de taxi</v>
      </c>
      <c r="C154" s="63" t="s">
        <v>18143</v>
      </c>
      <c r="D154" s="63">
        <v>3</v>
      </c>
      <c r="E154" s="66">
        <v>2000</v>
      </c>
      <c r="F154" s="65">
        <f ca="1">INDIRECT(ADDRESS(ROW(),COLUMN()-2,4))*INDIRECT(ADDRESS(ROW(),COLUMN()-1,4))</f>
        <v>6000</v>
      </c>
      <c r="G154" s="5"/>
      <c r="H154" s="5"/>
      <c r="I154" s="5"/>
      <c r="J154" s="5"/>
    </row>
    <row r="155" spans="1:10" ht="14.1" customHeight="1" x14ac:dyDescent="0.2">
      <c r="A155" s="5"/>
      <c r="B155" s="5"/>
      <c r="C155" s="5"/>
      <c r="D155" s="5"/>
      <c r="E155" s="68" t="s">
        <v>12549</v>
      </c>
      <c r="F155" s="69">
        <f ca="1">SUM(Table313[MONTO TOTAL ESTIMADO])</f>
        <v>6000</v>
      </c>
      <c r="G155" s="5"/>
      <c r="H155" s="5" t="str">
        <f>C147</f>
        <v>Servicios</v>
      </c>
      <c r="I155" s="5" t="str">
        <f>E147</f>
        <v>No</v>
      </c>
      <c r="J155" s="5" t="str">
        <f>D147</f>
        <v>Compras por debajo del Umbral</v>
      </c>
    </row>
    <row r="156" spans="1:10" ht="14.1" customHeight="1" thickBot="1" x14ac:dyDescent="0.3"/>
    <row r="157" spans="1:10" ht="33.75" customHeight="1" thickBot="1" x14ac:dyDescent="0.25">
      <c r="A157" s="59" t="s">
        <v>16382</v>
      </c>
      <c r="B157" s="59" t="s">
        <v>161</v>
      </c>
      <c r="C157" s="59" t="s">
        <v>11723</v>
      </c>
      <c r="D157" s="59" t="s">
        <v>14377</v>
      </c>
      <c r="E157" s="59" t="s">
        <v>10961</v>
      </c>
      <c r="F157" s="59" t="s">
        <v>11094</v>
      </c>
      <c r="G157" s="5"/>
      <c r="H157" s="5"/>
      <c r="I157" s="5"/>
      <c r="J157" s="5"/>
    </row>
    <row r="158" spans="1:10" ht="13.5" customHeight="1" thickBot="1" x14ac:dyDescent="0.25">
      <c r="A158" s="61" t="s">
        <v>18836</v>
      </c>
      <c r="B158" s="61" t="s">
        <v>18836</v>
      </c>
      <c r="C158" s="61" t="s">
        <v>6798</v>
      </c>
      <c r="D158" s="61" t="s">
        <v>17483</v>
      </c>
      <c r="E158" s="61" t="s">
        <v>17854</v>
      </c>
      <c r="F158" s="61"/>
      <c r="G158" s="5"/>
      <c r="H158" s="5"/>
      <c r="I158" s="5"/>
      <c r="J158" s="5"/>
    </row>
    <row r="159" spans="1:10" ht="14.1" customHeight="1" thickBot="1" x14ac:dyDescent="0.25">
      <c r="A159" s="80" t="s">
        <v>14828</v>
      </c>
      <c r="B159" s="62" t="s">
        <v>8528</v>
      </c>
      <c r="C159" s="71">
        <v>45019</v>
      </c>
      <c r="D159" s="80" t="s">
        <v>9385</v>
      </c>
      <c r="E159" s="62" t="s">
        <v>13092</v>
      </c>
      <c r="F159" s="61" t="s">
        <v>3080</v>
      </c>
      <c r="G159" s="5"/>
      <c r="H159" s="5"/>
      <c r="I159" s="5"/>
      <c r="J159" s="5"/>
    </row>
    <row r="160" spans="1:10" ht="14.1" customHeight="1" thickBot="1" x14ac:dyDescent="0.25">
      <c r="A160" s="81"/>
      <c r="B160" s="62" t="s">
        <v>1786</v>
      </c>
      <c r="C160" s="60">
        <f>IF(C159="","",IF(AND(MONTH(C159)&gt;=1,MONTH(C159)&lt;=3),1,IF(AND(MONTH(C159)&gt;=4,MONTH(C159)&lt;=6),2,IF(AND(MONTH(C159)&gt;=7,MONTH(C159)&lt;=9),3,4))))</f>
        <v>2</v>
      </c>
      <c r="D160" s="81"/>
      <c r="E160" s="62" t="s">
        <v>2417</v>
      </c>
      <c r="F160" s="61" t="s">
        <v>11111</v>
      </c>
      <c r="G160" s="5"/>
      <c r="H160" s="5"/>
      <c r="I160" s="5"/>
      <c r="J160" s="5"/>
    </row>
    <row r="161" spans="1:10" ht="14.1" customHeight="1" thickBot="1" x14ac:dyDescent="0.25">
      <c r="A161" s="81"/>
      <c r="B161" s="62" t="s">
        <v>12941</v>
      </c>
      <c r="C161" s="71">
        <v>45034</v>
      </c>
      <c r="D161" s="81"/>
      <c r="E161" s="62" t="s">
        <v>3073</v>
      </c>
      <c r="F161" s="61" t="s">
        <v>11111</v>
      </c>
      <c r="G161" s="5"/>
      <c r="H161" s="5"/>
      <c r="I161" s="5"/>
      <c r="J161" s="5"/>
    </row>
    <row r="162" spans="1:10" ht="14.1" customHeight="1" thickBot="1" x14ac:dyDescent="0.25">
      <c r="A162" s="81"/>
      <c r="B162" s="62" t="s">
        <v>1786</v>
      </c>
      <c r="C162" s="60">
        <f>IF(C161="","",IF(AND(MONTH(C161)&gt;=1,MONTH(C161)&lt;=3),1,IF(AND(MONTH(C161)&gt;=4,MONTH(C161)&lt;=6),2,IF(AND(MONTH(C161)&gt;=7,MONTH(C161)&lt;=9),3,4))))</f>
        <v>2</v>
      </c>
      <c r="D162" s="81"/>
      <c r="E162" s="62" t="s">
        <v>13191</v>
      </c>
      <c r="F162" s="61" t="s">
        <v>11111</v>
      </c>
      <c r="G162" s="5"/>
      <c r="H162" s="5"/>
      <c r="I162" s="5"/>
      <c r="J162" s="5"/>
    </row>
    <row r="163" spans="1:10" ht="14.1" customHeight="1" thickBot="1" x14ac:dyDescent="0.25">
      <c r="A163" s="5"/>
      <c r="B163" s="5"/>
      <c r="C163" s="5"/>
      <c r="D163" s="5"/>
      <c r="E163" s="5"/>
      <c r="F163" s="5"/>
      <c r="G163" s="5"/>
      <c r="H163" s="5"/>
      <c r="I163" s="5"/>
      <c r="J163" s="5"/>
    </row>
    <row r="164" spans="1:10" ht="14.1" customHeight="1" thickBot="1" x14ac:dyDescent="0.25">
      <c r="A164" s="67" t="s">
        <v>15735</v>
      </c>
      <c r="B164" s="67" t="s">
        <v>16146</v>
      </c>
      <c r="C164" s="67" t="s">
        <v>15641</v>
      </c>
      <c r="D164" s="67" t="s">
        <v>15251</v>
      </c>
      <c r="E164" s="67" t="s">
        <v>6932</v>
      </c>
      <c r="F164" s="67" t="s">
        <v>15280</v>
      </c>
      <c r="G164" s="5"/>
      <c r="H164" s="5"/>
      <c r="I164" s="5"/>
      <c r="J164" s="5"/>
    </row>
    <row r="165" spans="1:10" ht="13.5" customHeight="1" x14ac:dyDescent="0.2">
      <c r="A165" s="63">
        <v>78111804</v>
      </c>
      <c r="B165" s="64" t="str">
        <f ca="1">IFERROR(INDEX(UNSPSCDes,MATCH(INDIRECT(ADDRESS(ROW(),COLUMN()-1,4)),UNSPSCCode,0)),"")</f>
        <v>Servicios de taxi</v>
      </c>
      <c r="C165" s="63" t="s">
        <v>18143</v>
      </c>
      <c r="D165" s="63">
        <v>3</v>
      </c>
      <c r="E165" s="66">
        <v>2000</v>
      </c>
      <c r="F165" s="65">
        <f ca="1">INDIRECT(ADDRESS(ROW(),COLUMN()-2,4))*INDIRECT(ADDRESS(ROW(),COLUMN()-1,4))</f>
        <v>6000</v>
      </c>
      <c r="G165" s="5"/>
      <c r="H165" s="5"/>
      <c r="I165" s="5"/>
      <c r="J165" s="5"/>
    </row>
    <row r="166" spans="1:10" ht="13.5" customHeight="1" x14ac:dyDescent="0.2">
      <c r="A166" s="63">
        <v>78111502</v>
      </c>
      <c r="B166" s="64" t="str">
        <f ca="1">IFERROR(INDEX(UNSPSCDes,MATCH(INDIRECT(ADDRESS(ROW(),COLUMN()-1,4)),UNSPSCCode,0)),"")</f>
        <v>Viajes en aviones comerciales</v>
      </c>
      <c r="C166" s="63" t="s">
        <v>1449</v>
      </c>
      <c r="D166" s="63">
        <v>2</v>
      </c>
      <c r="E166" s="66">
        <v>118860</v>
      </c>
      <c r="F166" s="65">
        <f ca="1">INDIRECT(ADDRESS(ROW(),COLUMN()-2,4))*INDIRECT(ADDRESS(ROW(),COLUMN()-1,4))</f>
        <v>237720</v>
      </c>
      <c r="G166" s="5"/>
      <c r="H166" s="5"/>
      <c r="I166" s="5"/>
      <c r="J166" s="5"/>
    </row>
    <row r="167" spans="1:10" ht="13.5" customHeight="1" x14ac:dyDescent="0.2">
      <c r="A167" s="63">
        <v>78111502</v>
      </c>
      <c r="B167" s="64" t="str">
        <f ca="1">IFERROR(INDEX(UNSPSCDes,MATCH(INDIRECT(ADDRESS(ROW(),COLUMN()-1,4)),UNSPSCCode,0)),"")</f>
        <v>Viajes en aviones comerciales</v>
      </c>
      <c r="C167" s="63" t="s">
        <v>1449</v>
      </c>
      <c r="D167" s="63">
        <v>12</v>
      </c>
      <c r="E167" s="66">
        <v>47544</v>
      </c>
      <c r="F167" s="65">
        <f ca="1">INDIRECT(ADDRESS(ROW(),COLUMN()-2,4))*INDIRECT(ADDRESS(ROW(),COLUMN()-1,4))</f>
        <v>570528</v>
      </c>
      <c r="G167" s="5"/>
      <c r="H167" s="5"/>
      <c r="I167" s="5"/>
      <c r="J167" s="5"/>
    </row>
    <row r="168" spans="1:10" ht="14.1" customHeight="1" x14ac:dyDescent="0.2">
      <c r="A168" s="5"/>
      <c r="B168" s="5"/>
      <c r="C168" s="5"/>
      <c r="D168" s="5"/>
      <c r="E168" s="68" t="s">
        <v>12549</v>
      </c>
      <c r="F168" s="69">
        <f ca="1">SUM(Table314[MONTO TOTAL ESTIMADO])</f>
        <v>814248</v>
      </c>
      <c r="G168" s="5"/>
      <c r="H168" s="5" t="str">
        <f>C158</f>
        <v>Servicios</v>
      </c>
      <c r="I168" s="5" t="str">
        <f>E158</f>
        <v>No</v>
      </c>
      <c r="J168" s="5" t="str">
        <f>D158</f>
        <v>Compras Menores</v>
      </c>
    </row>
    <row r="169" spans="1:10" ht="14.1" customHeight="1" thickBot="1" x14ac:dyDescent="0.3"/>
    <row r="170" spans="1:10" ht="33.75" customHeight="1" thickBot="1" x14ac:dyDescent="0.25">
      <c r="A170" s="59" t="s">
        <v>16382</v>
      </c>
      <c r="B170" s="59" t="s">
        <v>161</v>
      </c>
      <c r="C170" s="59" t="s">
        <v>11723</v>
      </c>
      <c r="D170" s="59" t="s">
        <v>14377</v>
      </c>
      <c r="E170" s="59" t="s">
        <v>10961</v>
      </c>
      <c r="F170" s="59" t="s">
        <v>11094</v>
      </c>
      <c r="G170" s="5"/>
      <c r="H170" s="5"/>
      <c r="I170" s="5"/>
      <c r="J170" s="5"/>
    </row>
    <row r="171" spans="1:10" ht="13.5" customHeight="1" thickBot="1" x14ac:dyDescent="0.25">
      <c r="A171" s="61" t="s">
        <v>18836</v>
      </c>
      <c r="B171" s="61" t="s">
        <v>18836</v>
      </c>
      <c r="C171" s="61" t="s">
        <v>6798</v>
      </c>
      <c r="D171" s="61" t="s">
        <v>1875</v>
      </c>
      <c r="E171" s="61" t="s">
        <v>17854</v>
      </c>
      <c r="F171" s="61"/>
      <c r="G171" s="5"/>
      <c r="H171" s="5"/>
      <c r="I171" s="5"/>
      <c r="J171" s="5"/>
    </row>
    <row r="172" spans="1:10" ht="14.1" customHeight="1" thickBot="1" x14ac:dyDescent="0.25">
      <c r="A172" s="80" t="s">
        <v>14828</v>
      </c>
      <c r="B172" s="62" t="s">
        <v>8528</v>
      </c>
      <c r="C172" s="71">
        <v>45110</v>
      </c>
      <c r="D172" s="80" t="s">
        <v>9385</v>
      </c>
      <c r="E172" s="62" t="s">
        <v>13092</v>
      </c>
      <c r="F172" s="61" t="s">
        <v>3080</v>
      </c>
      <c r="G172" s="5"/>
      <c r="H172" s="5"/>
      <c r="I172" s="5"/>
      <c r="J172" s="5"/>
    </row>
    <row r="173" spans="1:10" ht="14.1" customHeight="1" thickBot="1" x14ac:dyDescent="0.25">
      <c r="A173" s="81"/>
      <c r="B173" s="62" t="s">
        <v>1786</v>
      </c>
      <c r="C173" s="60">
        <f>IF(C172="","",IF(AND(MONTH(C172)&gt;=1,MONTH(C172)&lt;=3),1,IF(AND(MONTH(C172)&gt;=4,MONTH(C172)&lt;=6),2,IF(AND(MONTH(C172)&gt;=7,MONTH(C172)&lt;=9),3,4))))</f>
        <v>3</v>
      </c>
      <c r="D173" s="81"/>
      <c r="E173" s="62" t="s">
        <v>2417</v>
      </c>
      <c r="F173" s="61" t="s">
        <v>11111</v>
      </c>
      <c r="G173" s="5"/>
      <c r="H173" s="5"/>
      <c r="I173" s="5"/>
      <c r="J173" s="5"/>
    </row>
    <row r="174" spans="1:10" ht="14.1" customHeight="1" thickBot="1" x14ac:dyDescent="0.25">
      <c r="A174" s="81"/>
      <c r="B174" s="62" t="s">
        <v>12941</v>
      </c>
      <c r="C174" s="71">
        <v>45125</v>
      </c>
      <c r="D174" s="81"/>
      <c r="E174" s="62" t="s">
        <v>3073</v>
      </c>
      <c r="F174" s="61" t="s">
        <v>11111</v>
      </c>
      <c r="G174" s="5"/>
      <c r="H174" s="5"/>
      <c r="I174" s="5"/>
      <c r="J174" s="5"/>
    </row>
    <row r="175" spans="1:10" ht="14.1" customHeight="1" thickBot="1" x14ac:dyDescent="0.25">
      <c r="A175" s="81"/>
      <c r="B175" s="62" t="s">
        <v>1786</v>
      </c>
      <c r="C175" s="60">
        <f>IF(C174="","",IF(AND(MONTH(C174)&gt;=1,MONTH(C174)&lt;=3),1,IF(AND(MONTH(C174)&gt;=4,MONTH(C174)&lt;=6),2,IF(AND(MONTH(C174)&gt;=7,MONTH(C174)&lt;=9),3,4))))</f>
        <v>3</v>
      </c>
      <c r="D175" s="81"/>
      <c r="E175" s="62" t="s">
        <v>13191</v>
      </c>
      <c r="F175" s="61" t="s">
        <v>11111</v>
      </c>
      <c r="G175" s="5"/>
      <c r="H175" s="5"/>
      <c r="I175" s="5"/>
      <c r="J175" s="5"/>
    </row>
    <row r="176" spans="1:10" ht="14.1" customHeight="1" thickBot="1" x14ac:dyDescent="0.25">
      <c r="A176" s="5"/>
      <c r="B176" s="5"/>
      <c r="C176" s="5"/>
      <c r="D176" s="5"/>
      <c r="E176" s="5"/>
      <c r="F176" s="5"/>
      <c r="G176" s="5"/>
      <c r="H176" s="5"/>
      <c r="I176" s="5"/>
      <c r="J176" s="5"/>
    </row>
    <row r="177" spans="1:10" ht="14.1" customHeight="1" thickBot="1" x14ac:dyDescent="0.25">
      <c r="A177" s="67" t="s">
        <v>15735</v>
      </c>
      <c r="B177" s="67" t="s">
        <v>16146</v>
      </c>
      <c r="C177" s="67" t="s">
        <v>15641</v>
      </c>
      <c r="D177" s="67" t="s">
        <v>15251</v>
      </c>
      <c r="E177" s="67" t="s">
        <v>6932</v>
      </c>
      <c r="F177" s="67" t="s">
        <v>15280</v>
      </c>
      <c r="G177" s="5"/>
      <c r="H177" s="5"/>
      <c r="I177" s="5"/>
      <c r="J177" s="5"/>
    </row>
    <row r="178" spans="1:10" ht="13.5" customHeight="1" x14ac:dyDescent="0.2">
      <c r="A178" s="63">
        <v>78111804</v>
      </c>
      <c r="B178" s="64" t="str">
        <f t="shared" ref="B178:B183" ca="1" si="6">IFERROR(INDEX(UNSPSCDes,MATCH(INDIRECT(ADDRESS(ROW(),COLUMN()-1,4)),UNSPSCCode,0)),"")</f>
        <v>Servicios de taxi</v>
      </c>
      <c r="C178" s="63" t="s">
        <v>18143</v>
      </c>
      <c r="D178" s="63">
        <v>3</v>
      </c>
      <c r="E178" s="66">
        <v>2000</v>
      </c>
      <c r="F178" s="65">
        <f t="shared" ref="F178:F183" ca="1" si="7">INDIRECT(ADDRESS(ROW(),COLUMN()-2,4))*INDIRECT(ADDRESS(ROW(),COLUMN()-1,4))</f>
        <v>6000</v>
      </c>
      <c r="G178" s="5"/>
      <c r="H178" s="5"/>
      <c r="I178" s="5"/>
      <c r="J178" s="5"/>
    </row>
    <row r="179" spans="1:10" ht="13.5" customHeight="1" x14ac:dyDescent="0.2">
      <c r="A179" s="63">
        <v>78111502</v>
      </c>
      <c r="B179" s="64" t="str">
        <f t="shared" ca="1" si="6"/>
        <v>Viajes en aviones comerciales</v>
      </c>
      <c r="C179" s="63" t="s">
        <v>1449</v>
      </c>
      <c r="D179" s="63">
        <v>1</v>
      </c>
      <c r="E179" s="66">
        <v>45934</v>
      </c>
      <c r="F179" s="65">
        <f t="shared" ca="1" si="7"/>
        <v>45934</v>
      </c>
      <c r="G179" s="5"/>
      <c r="H179" s="5"/>
      <c r="I179" s="5"/>
      <c r="J179" s="5"/>
    </row>
    <row r="180" spans="1:10" ht="13.5" customHeight="1" x14ac:dyDescent="0.2">
      <c r="A180" s="63">
        <v>78111502</v>
      </c>
      <c r="B180" s="64" t="str">
        <f t="shared" ca="1" si="6"/>
        <v>Viajes en aviones comerciales</v>
      </c>
      <c r="C180" s="63" t="s">
        <v>1449</v>
      </c>
      <c r="D180" s="63">
        <v>3</v>
      </c>
      <c r="E180" s="66">
        <v>47544</v>
      </c>
      <c r="F180" s="65">
        <f t="shared" ca="1" si="7"/>
        <v>142632</v>
      </c>
      <c r="G180" s="5"/>
      <c r="H180" s="5"/>
      <c r="I180" s="5"/>
      <c r="J180" s="5"/>
    </row>
    <row r="181" spans="1:10" ht="13.5" customHeight="1" x14ac:dyDescent="0.2">
      <c r="A181" s="63">
        <v>78111502</v>
      </c>
      <c r="B181" s="64" t="str">
        <f t="shared" ca="1" si="6"/>
        <v>Viajes en aviones comerciales</v>
      </c>
      <c r="C181" s="63" t="s">
        <v>1449</v>
      </c>
      <c r="D181" s="63">
        <v>6</v>
      </c>
      <c r="E181" s="66">
        <v>59430</v>
      </c>
      <c r="F181" s="65">
        <f t="shared" ca="1" si="7"/>
        <v>356580</v>
      </c>
      <c r="G181" s="5"/>
      <c r="H181" s="5"/>
      <c r="I181" s="5"/>
      <c r="J181" s="5"/>
    </row>
    <row r="182" spans="1:10" ht="13.5" customHeight="1" x14ac:dyDescent="0.2">
      <c r="A182" s="63">
        <v>78111502</v>
      </c>
      <c r="B182" s="64" t="str">
        <f t="shared" ca="1" si="6"/>
        <v>Viajes en aviones comerciales</v>
      </c>
      <c r="C182" s="63" t="s">
        <v>1449</v>
      </c>
      <c r="D182" s="63">
        <v>2</v>
      </c>
      <c r="E182" s="66">
        <v>118860</v>
      </c>
      <c r="F182" s="65">
        <f t="shared" ca="1" si="7"/>
        <v>237720</v>
      </c>
      <c r="G182" s="5"/>
      <c r="H182" s="5"/>
      <c r="I182" s="5"/>
      <c r="J182" s="5"/>
    </row>
    <row r="183" spans="1:10" ht="13.5" customHeight="1" x14ac:dyDescent="0.2">
      <c r="A183" s="63">
        <v>78111502</v>
      </c>
      <c r="B183" s="64" t="str">
        <f t="shared" ca="1" si="6"/>
        <v>Viajes en aviones comerciales</v>
      </c>
      <c r="C183" s="63" t="s">
        <v>1449</v>
      </c>
      <c r="D183" s="63">
        <v>3</v>
      </c>
      <c r="E183" s="66">
        <v>178290</v>
      </c>
      <c r="F183" s="65">
        <f t="shared" ca="1" si="7"/>
        <v>534870</v>
      </c>
      <c r="G183" s="5"/>
      <c r="H183" s="5"/>
      <c r="I183" s="5"/>
      <c r="J183" s="5"/>
    </row>
    <row r="184" spans="1:10" ht="14.1" customHeight="1" x14ac:dyDescent="0.2">
      <c r="A184" s="5"/>
      <c r="B184" s="5"/>
      <c r="C184" s="5"/>
      <c r="D184" s="5"/>
      <c r="E184" s="68" t="s">
        <v>12549</v>
      </c>
      <c r="F184" s="69">
        <f ca="1">SUM(Table315[MONTO TOTAL ESTIMADO])</f>
        <v>1323736</v>
      </c>
      <c r="G184" s="5"/>
      <c r="H184" s="5" t="str">
        <f>C171</f>
        <v>Servicios</v>
      </c>
      <c r="I184" s="5" t="str">
        <f>E171</f>
        <v>No</v>
      </c>
      <c r="J184" s="5" t="str">
        <f>D171</f>
        <v>Comparacion de Precios</v>
      </c>
    </row>
    <row r="185" spans="1:10" ht="14.1" customHeight="1" thickBot="1" x14ac:dyDescent="0.3"/>
    <row r="186" spans="1:10" ht="33.75" customHeight="1" thickBot="1" x14ac:dyDescent="0.25">
      <c r="A186" s="59" t="s">
        <v>16382</v>
      </c>
      <c r="B186" s="59" t="s">
        <v>161</v>
      </c>
      <c r="C186" s="59" t="s">
        <v>11723</v>
      </c>
      <c r="D186" s="59" t="s">
        <v>14377</v>
      </c>
      <c r="E186" s="59" t="s">
        <v>10961</v>
      </c>
      <c r="F186" s="59" t="s">
        <v>11094</v>
      </c>
      <c r="G186" s="5"/>
      <c r="H186" s="5"/>
      <c r="I186" s="5"/>
      <c r="J186" s="5"/>
    </row>
    <row r="187" spans="1:10" ht="13.5" customHeight="1" thickBot="1" x14ac:dyDescent="0.25">
      <c r="A187" s="61" t="s">
        <v>18836</v>
      </c>
      <c r="B187" s="61" t="s">
        <v>18836</v>
      </c>
      <c r="C187" s="61" t="s">
        <v>6798</v>
      </c>
      <c r="D187" s="61" t="s">
        <v>17483</v>
      </c>
      <c r="E187" s="61" t="s">
        <v>17854</v>
      </c>
      <c r="F187" s="61"/>
      <c r="G187" s="5"/>
      <c r="H187" s="5"/>
      <c r="I187" s="5"/>
      <c r="J187" s="5"/>
    </row>
    <row r="188" spans="1:10" ht="14.1" customHeight="1" thickBot="1" x14ac:dyDescent="0.25">
      <c r="A188" s="80" t="s">
        <v>14828</v>
      </c>
      <c r="B188" s="62" t="s">
        <v>8528</v>
      </c>
      <c r="C188" s="71">
        <v>45201</v>
      </c>
      <c r="D188" s="80" t="s">
        <v>9385</v>
      </c>
      <c r="E188" s="62" t="s">
        <v>13092</v>
      </c>
      <c r="F188" s="61" t="s">
        <v>3080</v>
      </c>
      <c r="G188" s="5"/>
      <c r="H188" s="5"/>
      <c r="I188" s="5"/>
      <c r="J188" s="5"/>
    </row>
    <row r="189" spans="1:10" ht="14.1" customHeight="1" thickBot="1" x14ac:dyDescent="0.25">
      <c r="A189" s="81"/>
      <c r="B189" s="62" t="s">
        <v>1786</v>
      </c>
      <c r="C189" s="60">
        <f>IF(C188="","",IF(AND(MONTH(C188)&gt;=1,MONTH(C188)&lt;=3),1,IF(AND(MONTH(C188)&gt;=4,MONTH(C188)&lt;=6),2,IF(AND(MONTH(C188)&gt;=7,MONTH(C188)&lt;=9),3,4))))</f>
        <v>4</v>
      </c>
      <c r="D189" s="81"/>
      <c r="E189" s="62" t="s">
        <v>2417</v>
      </c>
      <c r="F189" s="61" t="s">
        <v>11111</v>
      </c>
      <c r="G189" s="5"/>
      <c r="H189" s="5"/>
      <c r="I189" s="5"/>
      <c r="J189" s="5"/>
    </row>
    <row r="190" spans="1:10" ht="14.1" customHeight="1" thickBot="1" x14ac:dyDescent="0.25">
      <c r="A190" s="81"/>
      <c r="B190" s="62" t="s">
        <v>12941</v>
      </c>
      <c r="C190" s="71">
        <v>45216</v>
      </c>
      <c r="D190" s="81"/>
      <c r="E190" s="62" t="s">
        <v>3073</v>
      </c>
      <c r="F190" s="61" t="s">
        <v>11111</v>
      </c>
      <c r="G190" s="5"/>
      <c r="H190" s="5"/>
      <c r="I190" s="5"/>
      <c r="J190" s="5"/>
    </row>
    <row r="191" spans="1:10" ht="14.1" customHeight="1" thickBot="1" x14ac:dyDescent="0.25">
      <c r="A191" s="81"/>
      <c r="B191" s="62" t="s">
        <v>1786</v>
      </c>
      <c r="C191" s="60">
        <f>IF(C190="","",IF(AND(MONTH(C190)&gt;=1,MONTH(C190)&lt;=3),1,IF(AND(MONTH(C190)&gt;=4,MONTH(C190)&lt;=6),2,IF(AND(MONTH(C190)&gt;=7,MONTH(C190)&lt;=9),3,4))))</f>
        <v>4</v>
      </c>
      <c r="D191" s="81"/>
      <c r="E191" s="62" t="s">
        <v>13191</v>
      </c>
      <c r="F191" s="61" t="s">
        <v>11111</v>
      </c>
      <c r="G191" s="5"/>
      <c r="H191" s="5"/>
      <c r="I191" s="5"/>
      <c r="J191" s="5"/>
    </row>
    <row r="192" spans="1:10" ht="14.1" customHeight="1" thickBot="1" x14ac:dyDescent="0.25">
      <c r="A192" s="5"/>
      <c r="B192" s="5"/>
      <c r="C192" s="5"/>
      <c r="D192" s="5"/>
      <c r="E192" s="5"/>
      <c r="F192" s="5"/>
      <c r="G192" s="5"/>
      <c r="H192" s="5"/>
      <c r="I192" s="5"/>
      <c r="J192" s="5"/>
    </row>
    <row r="193" spans="1:10" ht="14.1" customHeight="1" thickBot="1" x14ac:dyDescent="0.25">
      <c r="A193" s="67" t="s">
        <v>15735</v>
      </c>
      <c r="B193" s="67" t="s">
        <v>16146</v>
      </c>
      <c r="C193" s="67" t="s">
        <v>15641</v>
      </c>
      <c r="D193" s="67" t="s">
        <v>15251</v>
      </c>
      <c r="E193" s="67" t="s">
        <v>6932</v>
      </c>
      <c r="F193" s="67" t="s">
        <v>15280</v>
      </c>
      <c r="G193" s="5"/>
      <c r="H193" s="5"/>
      <c r="I193" s="5"/>
      <c r="J193" s="5"/>
    </row>
    <row r="194" spans="1:10" ht="13.5" customHeight="1" x14ac:dyDescent="0.2">
      <c r="A194" s="63">
        <v>78111804</v>
      </c>
      <c r="B194" s="64" t="str">
        <f ca="1">IFERROR(INDEX(UNSPSCDes,MATCH(INDIRECT(ADDRESS(ROW(),COLUMN()-1,4)),UNSPSCCode,0)),"")</f>
        <v>Servicios de taxi</v>
      </c>
      <c r="C194" s="63" t="s">
        <v>18143</v>
      </c>
      <c r="D194" s="63">
        <v>3</v>
      </c>
      <c r="E194" s="66">
        <v>2000</v>
      </c>
      <c r="F194" s="65">
        <f ca="1">INDIRECT(ADDRESS(ROW(),COLUMN()-2,4))*INDIRECT(ADDRESS(ROW(),COLUMN()-1,4))</f>
        <v>6000</v>
      </c>
      <c r="G194" s="5"/>
      <c r="H194" s="5"/>
      <c r="I194" s="5"/>
      <c r="J194" s="5"/>
    </row>
    <row r="195" spans="1:10" ht="13.5" customHeight="1" x14ac:dyDescent="0.2">
      <c r="A195" s="63">
        <v>78111502</v>
      </c>
      <c r="B195" s="64" t="str">
        <f ca="1">IFERROR(INDEX(UNSPSCDes,MATCH(INDIRECT(ADDRESS(ROW(),COLUMN()-1,4)),UNSPSCCode,0)),"")</f>
        <v>Viajes en aviones comerciales</v>
      </c>
      <c r="C195" s="63" t="s">
        <v>1449</v>
      </c>
      <c r="D195" s="63">
        <v>2</v>
      </c>
      <c r="E195" s="66">
        <v>118860</v>
      </c>
      <c r="F195" s="65">
        <f ca="1">INDIRECT(ADDRESS(ROW(),COLUMN()-2,4))*INDIRECT(ADDRESS(ROW(),COLUMN()-1,4))</f>
        <v>237720</v>
      </c>
      <c r="G195" s="5"/>
      <c r="H195" s="5"/>
      <c r="I195" s="5"/>
      <c r="J195" s="5"/>
    </row>
    <row r="196" spans="1:10" ht="14.1" customHeight="1" x14ac:dyDescent="0.2">
      <c r="A196" s="5"/>
      <c r="B196" s="5"/>
      <c r="C196" s="5"/>
      <c r="D196" s="5"/>
      <c r="E196" s="68" t="s">
        <v>12549</v>
      </c>
      <c r="F196" s="69">
        <f ca="1">SUM(Table316[MONTO TOTAL ESTIMADO])</f>
        <v>243720</v>
      </c>
      <c r="G196" s="5"/>
      <c r="H196" s="5" t="str">
        <f>C187</f>
        <v>Servicios</v>
      </c>
      <c r="I196" s="5" t="str">
        <f>E187</f>
        <v>No</v>
      </c>
      <c r="J196" s="5" t="str">
        <f>D187</f>
        <v>Compras Menores</v>
      </c>
    </row>
    <row r="197" spans="1:10" ht="14.1" customHeight="1" thickBot="1" x14ac:dyDescent="0.3"/>
    <row r="198" spans="1:10" ht="33.75" customHeight="1" thickBot="1" x14ac:dyDescent="0.25">
      <c r="A198" s="59" t="s">
        <v>16382</v>
      </c>
      <c r="B198" s="59" t="s">
        <v>161</v>
      </c>
      <c r="C198" s="59" t="s">
        <v>11723</v>
      </c>
      <c r="D198" s="59" t="s">
        <v>14377</v>
      </c>
      <c r="E198" s="59" t="s">
        <v>10961</v>
      </c>
      <c r="F198" s="59" t="s">
        <v>11094</v>
      </c>
      <c r="G198" s="5"/>
      <c r="H198" s="5"/>
      <c r="I198" s="5"/>
      <c r="J198" s="5"/>
    </row>
    <row r="199" spans="1:10" ht="13.5" customHeight="1" thickBot="1" x14ac:dyDescent="0.25">
      <c r="A199" s="61" t="s">
        <v>18837</v>
      </c>
      <c r="B199" s="61" t="s">
        <v>18837</v>
      </c>
      <c r="C199" s="61" t="s">
        <v>6798</v>
      </c>
      <c r="D199" s="61" t="s">
        <v>17483</v>
      </c>
      <c r="E199" s="61" t="s">
        <v>17854</v>
      </c>
      <c r="F199" s="61"/>
      <c r="G199" s="5"/>
      <c r="H199" s="5"/>
      <c r="I199" s="5"/>
      <c r="J199" s="5"/>
    </row>
    <row r="200" spans="1:10" ht="14.1" customHeight="1" thickBot="1" x14ac:dyDescent="0.25">
      <c r="A200" s="80" t="s">
        <v>14828</v>
      </c>
      <c r="B200" s="62" t="s">
        <v>8528</v>
      </c>
      <c r="C200" s="71">
        <v>44928</v>
      </c>
      <c r="D200" s="80" t="s">
        <v>9385</v>
      </c>
      <c r="E200" s="62" t="s">
        <v>13092</v>
      </c>
      <c r="F200" s="61" t="s">
        <v>3080</v>
      </c>
      <c r="G200" s="5"/>
      <c r="H200" s="5"/>
      <c r="I200" s="5"/>
      <c r="J200" s="5"/>
    </row>
    <row r="201" spans="1:10" ht="14.1" customHeight="1" thickBot="1" x14ac:dyDescent="0.25">
      <c r="A201" s="81"/>
      <c r="B201" s="62" t="s">
        <v>1786</v>
      </c>
      <c r="C201" s="60">
        <f>IF(C200="","",IF(AND(MONTH(C200)&gt;=1,MONTH(C200)&lt;=3),1,IF(AND(MONTH(C200)&gt;=4,MONTH(C200)&lt;=6),2,IF(AND(MONTH(C200)&gt;=7,MONTH(C200)&lt;=9),3,4))))</f>
        <v>1</v>
      </c>
      <c r="D201" s="81"/>
      <c r="E201" s="62" t="s">
        <v>2417</v>
      </c>
      <c r="F201" s="61" t="s">
        <v>11111</v>
      </c>
      <c r="G201" s="5"/>
      <c r="H201" s="5"/>
      <c r="I201" s="5"/>
      <c r="J201" s="5"/>
    </row>
    <row r="202" spans="1:10" ht="14.1" customHeight="1" thickBot="1" x14ac:dyDescent="0.25">
      <c r="A202" s="81"/>
      <c r="B202" s="62" t="s">
        <v>12941</v>
      </c>
      <c r="C202" s="71">
        <v>44943</v>
      </c>
      <c r="D202" s="81"/>
      <c r="E202" s="62" t="s">
        <v>3073</v>
      </c>
      <c r="F202" s="61" t="s">
        <v>11111</v>
      </c>
      <c r="G202" s="5"/>
      <c r="H202" s="5"/>
      <c r="I202" s="5"/>
      <c r="J202" s="5"/>
    </row>
    <row r="203" spans="1:10" ht="14.1" customHeight="1" thickBot="1" x14ac:dyDescent="0.25">
      <c r="A203" s="81"/>
      <c r="B203" s="62" t="s">
        <v>1786</v>
      </c>
      <c r="C203" s="60">
        <f>IF(C202="","",IF(AND(MONTH(C202)&gt;=1,MONTH(C202)&lt;=3),1,IF(AND(MONTH(C202)&gt;=4,MONTH(C202)&lt;=6),2,IF(AND(MONTH(C202)&gt;=7,MONTH(C202)&lt;=9),3,4))))</f>
        <v>1</v>
      </c>
      <c r="D203" s="81"/>
      <c r="E203" s="62" t="s">
        <v>13191</v>
      </c>
      <c r="F203" s="61" t="s">
        <v>11111</v>
      </c>
      <c r="G203" s="5"/>
      <c r="H203" s="5"/>
      <c r="I203" s="5"/>
      <c r="J203" s="5"/>
    </row>
    <row r="204" spans="1:10" ht="14.1" customHeight="1" thickBot="1" x14ac:dyDescent="0.25">
      <c r="A204" s="5"/>
      <c r="B204" s="5"/>
      <c r="C204" s="5"/>
      <c r="D204" s="5"/>
      <c r="E204" s="5"/>
      <c r="F204" s="5"/>
      <c r="G204" s="5"/>
      <c r="H204" s="5"/>
      <c r="I204" s="5"/>
      <c r="J204" s="5"/>
    </row>
    <row r="205" spans="1:10" ht="14.1" customHeight="1" thickBot="1" x14ac:dyDescent="0.25">
      <c r="A205" s="67" t="s">
        <v>15735</v>
      </c>
      <c r="B205" s="67" t="s">
        <v>16146</v>
      </c>
      <c r="C205" s="67" t="s">
        <v>15641</v>
      </c>
      <c r="D205" s="67" t="s">
        <v>15251</v>
      </c>
      <c r="E205" s="67" t="s">
        <v>6932</v>
      </c>
      <c r="F205" s="67" t="s">
        <v>15280</v>
      </c>
      <c r="G205" s="5"/>
      <c r="H205" s="5"/>
      <c r="I205" s="5"/>
      <c r="J205" s="5"/>
    </row>
    <row r="206" spans="1:10" ht="13.5" customHeight="1" x14ac:dyDescent="0.2">
      <c r="A206" s="63">
        <v>84131501</v>
      </c>
      <c r="B206" s="64" t="str">
        <f ca="1">IFERROR(INDEX(UNSPSCDes,MATCH(INDIRECT(ADDRESS(ROW(),COLUMN()-1,4)),UNSPSCCode,0)),"")</f>
        <v>Seguros de edificios o del contenido de edificios</v>
      </c>
      <c r="C206" s="63" t="s">
        <v>1449</v>
      </c>
      <c r="D206" s="63">
        <v>1</v>
      </c>
      <c r="E206" s="66">
        <v>125000</v>
      </c>
      <c r="F206" s="65">
        <f ca="1">INDIRECT(ADDRESS(ROW(),COLUMN()-2,4))*INDIRECT(ADDRESS(ROW(),COLUMN()-1,4))</f>
        <v>125000</v>
      </c>
      <c r="G206" s="5"/>
      <c r="H206" s="5"/>
      <c r="I206" s="5"/>
      <c r="J206" s="5"/>
    </row>
    <row r="207" spans="1:10" ht="14.1" customHeight="1" x14ac:dyDescent="0.2">
      <c r="A207" s="5"/>
      <c r="B207" s="5"/>
      <c r="C207" s="5"/>
      <c r="D207" s="5"/>
      <c r="E207" s="68" t="s">
        <v>12549</v>
      </c>
      <c r="F207" s="69">
        <f ca="1">SUM(Table317[MONTO TOTAL ESTIMADO])</f>
        <v>125000</v>
      </c>
      <c r="G207" s="5"/>
      <c r="H207" s="5" t="str">
        <f>C199</f>
        <v>Servicios</v>
      </c>
      <c r="I207" s="5" t="str">
        <f>E199</f>
        <v>No</v>
      </c>
      <c r="J207" s="5" t="str">
        <f>D199</f>
        <v>Compras Menores</v>
      </c>
    </row>
    <row r="208" spans="1:10" ht="14.1" customHeight="1" thickBot="1" x14ac:dyDescent="0.3"/>
    <row r="209" spans="1:10" ht="33.75" customHeight="1" thickBot="1" x14ac:dyDescent="0.25">
      <c r="A209" s="59" t="s">
        <v>16382</v>
      </c>
      <c r="B209" s="59" t="s">
        <v>161</v>
      </c>
      <c r="C209" s="59" t="s">
        <v>11723</v>
      </c>
      <c r="D209" s="59" t="s">
        <v>14377</v>
      </c>
      <c r="E209" s="59" t="s">
        <v>10961</v>
      </c>
      <c r="F209" s="59" t="s">
        <v>11094</v>
      </c>
      <c r="G209" s="5"/>
      <c r="H209" s="5"/>
      <c r="I209" s="5"/>
      <c r="J209" s="5"/>
    </row>
    <row r="210" spans="1:10" ht="13.5" customHeight="1" thickBot="1" x14ac:dyDescent="0.25">
      <c r="A210" s="61" t="s">
        <v>18838</v>
      </c>
      <c r="B210" s="61" t="s">
        <v>18839</v>
      </c>
      <c r="C210" s="61" t="s">
        <v>6798</v>
      </c>
      <c r="D210" s="61" t="s">
        <v>17483</v>
      </c>
      <c r="E210" s="61" t="s">
        <v>17854</v>
      </c>
      <c r="F210" s="61"/>
      <c r="G210" s="5"/>
      <c r="H210" s="5"/>
      <c r="I210" s="5"/>
      <c r="J210" s="5"/>
    </row>
    <row r="211" spans="1:10" ht="14.1" customHeight="1" thickBot="1" x14ac:dyDescent="0.25">
      <c r="A211" s="80" t="s">
        <v>14828</v>
      </c>
      <c r="B211" s="62" t="s">
        <v>8528</v>
      </c>
      <c r="C211" s="71">
        <v>44928</v>
      </c>
      <c r="D211" s="80" t="s">
        <v>9385</v>
      </c>
      <c r="E211" s="62" t="s">
        <v>13092</v>
      </c>
      <c r="F211" s="61" t="s">
        <v>3080</v>
      </c>
      <c r="G211" s="5"/>
      <c r="H211" s="5"/>
      <c r="I211" s="5"/>
      <c r="J211" s="5"/>
    </row>
    <row r="212" spans="1:10" ht="14.1" customHeight="1" thickBot="1" x14ac:dyDescent="0.25">
      <c r="A212" s="81"/>
      <c r="B212" s="62" t="s">
        <v>1786</v>
      </c>
      <c r="C212" s="60">
        <f>IF(C211="","",IF(AND(MONTH(C211)&gt;=1,MONTH(C211)&lt;=3),1,IF(AND(MONTH(C211)&gt;=4,MONTH(C211)&lt;=6),2,IF(AND(MONTH(C211)&gt;=7,MONTH(C211)&lt;=9),3,4))))</f>
        <v>1</v>
      </c>
      <c r="D212" s="81"/>
      <c r="E212" s="62" t="s">
        <v>2417</v>
      </c>
      <c r="F212" s="61" t="s">
        <v>11111</v>
      </c>
      <c r="G212" s="5"/>
      <c r="H212" s="5"/>
      <c r="I212" s="5"/>
      <c r="J212" s="5"/>
    </row>
    <row r="213" spans="1:10" ht="14.1" customHeight="1" thickBot="1" x14ac:dyDescent="0.25">
      <c r="A213" s="81"/>
      <c r="B213" s="62" t="s">
        <v>12941</v>
      </c>
      <c r="C213" s="71">
        <v>44943</v>
      </c>
      <c r="D213" s="81"/>
      <c r="E213" s="62" t="s">
        <v>3073</v>
      </c>
      <c r="F213" s="61" t="s">
        <v>11111</v>
      </c>
      <c r="G213" s="5"/>
      <c r="H213" s="5"/>
      <c r="I213" s="5"/>
      <c r="J213" s="5"/>
    </row>
    <row r="214" spans="1:10" ht="14.1" customHeight="1" thickBot="1" x14ac:dyDescent="0.25">
      <c r="A214" s="81"/>
      <c r="B214" s="62" t="s">
        <v>1786</v>
      </c>
      <c r="C214" s="60">
        <f>IF(C213="","",IF(AND(MONTH(C213)&gt;=1,MONTH(C213)&lt;=3),1,IF(AND(MONTH(C213)&gt;=4,MONTH(C213)&lt;=6),2,IF(AND(MONTH(C213)&gt;=7,MONTH(C213)&lt;=9),3,4))))</f>
        <v>1</v>
      </c>
      <c r="D214" s="81"/>
      <c r="E214" s="62" t="s">
        <v>13191</v>
      </c>
      <c r="F214" s="61" t="s">
        <v>11111</v>
      </c>
      <c r="G214" s="5"/>
      <c r="H214" s="5"/>
      <c r="I214" s="5"/>
      <c r="J214" s="5"/>
    </row>
    <row r="215" spans="1:10" ht="14.1" customHeight="1" thickBot="1" x14ac:dyDescent="0.25">
      <c r="A215" s="5"/>
      <c r="B215" s="5"/>
      <c r="C215" s="5"/>
      <c r="D215" s="5"/>
      <c r="E215" s="5"/>
      <c r="F215" s="5"/>
      <c r="G215" s="5"/>
      <c r="H215" s="5"/>
      <c r="I215" s="5"/>
      <c r="J215" s="5"/>
    </row>
    <row r="216" spans="1:10" ht="14.1" customHeight="1" thickBot="1" x14ac:dyDescent="0.25">
      <c r="A216" s="67" t="s">
        <v>15735</v>
      </c>
      <c r="B216" s="67" t="s">
        <v>16146</v>
      </c>
      <c r="C216" s="67" t="s">
        <v>15641</v>
      </c>
      <c r="D216" s="67" t="s">
        <v>15251</v>
      </c>
      <c r="E216" s="67" t="s">
        <v>6932</v>
      </c>
      <c r="F216" s="67" t="s">
        <v>15280</v>
      </c>
      <c r="G216" s="5"/>
      <c r="H216" s="5"/>
      <c r="I216" s="5"/>
      <c r="J216" s="5"/>
    </row>
    <row r="217" spans="1:10" ht="13.5" customHeight="1" x14ac:dyDescent="0.2">
      <c r="A217" s="63">
        <v>84131503</v>
      </c>
      <c r="B217" s="64" t="str">
        <f ca="1">IFERROR(INDEX(UNSPSCDes,MATCH(INDIRECT(ADDRESS(ROW(),COLUMN()-1,4)),UNSPSCCode,0)),"")</f>
        <v>Seguro de automóviles o camiones</v>
      </c>
      <c r="C217" s="63" t="s">
        <v>1449</v>
      </c>
      <c r="D217" s="63">
        <v>1</v>
      </c>
      <c r="E217" s="66">
        <v>700000</v>
      </c>
      <c r="F217" s="65">
        <f ca="1">INDIRECT(ADDRESS(ROW(),COLUMN()-2,4))*INDIRECT(ADDRESS(ROW(),COLUMN()-1,4))</f>
        <v>700000</v>
      </c>
      <c r="G217" s="5"/>
      <c r="H217" s="5"/>
      <c r="I217" s="5"/>
      <c r="J217" s="5"/>
    </row>
    <row r="218" spans="1:10" ht="14.1" customHeight="1" x14ac:dyDescent="0.2">
      <c r="A218" s="5"/>
      <c r="B218" s="5"/>
      <c r="C218" s="5"/>
      <c r="D218" s="5"/>
      <c r="E218" s="68" t="s">
        <v>12549</v>
      </c>
      <c r="F218" s="69">
        <f ca="1">SUM(Table318[MONTO TOTAL ESTIMADO])</f>
        <v>700000</v>
      </c>
      <c r="G218" s="5"/>
      <c r="H218" s="5" t="str">
        <f>C210</f>
        <v>Servicios</v>
      </c>
      <c r="I218" s="5" t="str">
        <f>E210</f>
        <v>No</v>
      </c>
      <c r="J218" s="5" t="str">
        <f>D210</f>
        <v>Compras Menores</v>
      </c>
    </row>
    <row r="219" spans="1:10" ht="14.1" customHeight="1" thickBot="1" x14ac:dyDescent="0.3"/>
    <row r="220" spans="1:10" ht="33.75" customHeight="1" thickBot="1" x14ac:dyDescent="0.25">
      <c r="A220" s="59" t="s">
        <v>16382</v>
      </c>
      <c r="B220" s="59" t="s">
        <v>161</v>
      </c>
      <c r="C220" s="59" t="s">
        <v>11723</v>
      </c>
      <c r="D220" s="59" t="s">
        <v>14377</v>
      </c>
      <c r="E220" s="59" t="s">
        <v>10961</v>
      </c>
      <c r="F220" s="59" t="s">
        <v>11094</v>
      </c>
      <c r="G220" s="5"/>
      <c r="H220" s="5"/>
      <c r="I220" s="5"/>
      <c r="J220" s="5"/>
    </row>
    <row r="221" spans="1:10" ht="13.5" customHeight="1" thickBot="1" x14ac:dyDescent="0.25">
      <c r="A221" s="61" t="s">
        <v>18840</v>
      </c>
      <c r="B221" s="61" t="s">
        <v>18842</v>
      </c>
      <c r="C221" s="61" t="s">
        <v>6798</v>
      </c>
      <c r="D221" s="61" t="s">
        <v>17483</v>
      </c>
      <c r="E221" s="61" t="s">
        <v>8854</v>
      </c>
      <c r="F221" s="61"/>
      <c r="G221" s="5"/>
      <c r="H221" s="5"/>
      <c r="I221" s="5"/>
      <c r="J221" s="5"/>
    </row>
    <row r="222" spans="1:10" ht="14.1" customHeight="1" thickBot="1" x14ac:dyDescent="0.25">
      <c r="A222" s="80" t="s">
        <v>14828</v>
      </c>
      <c r="B222" s="62" t="s">
        <v>8528</v>
      </c>
      <c r="C222" s="71">
        <v>44928</v>
      </c>
      <c r="D222" s="80" t="s">
        <v>9385</v>
      </c>
      <c r="E222" s="62" t="s">
        <v>13092</v>
      </c>
      <c r="F222" s="61" t="s">
        <v>3080</v>
      </c>
      <c r="G222" s="5"/>
      <c r="H222" s="5"/>
      <c r="I222" s="5"/>
      <c r="J222" s="5"/>
    </row>
    <row r="223" spans="1:10" ht="14.1" customHeight="1" thickBot="1" x14ac:dyDescent="0.25">
      <c r="A223" s="81"/>
      <c r="B223" s="62" t="s">
        <v>1786</v>
      </c>
      <c r="C223" s="60">
        <f>IF(C222="","",IF(AND(MONTH(C222)&gt;=1,MONTH(C222)&lt;=3),1,IF(AND(MONTH(C222)&gt;=4,MONTH(C222)&lt;=6),2,IF(AND(MONTH(C222)&gt;=7,MONTH(C222)&lt;=9),3,4))))</f>
        <v>1</v>
      </c>
      <c r="D223" s="81"/>
      <c r="E223" s="62" t="s">
        <v>2417</v>
      </c>
      <c r="F223" s="61" t="s">
        <v>11111</v>
      </c>
      <c r="G223" s="5"/>
      <c r="H223" s="5"/>
      <c r="I223" s="5"/>
      <c r="J223" s="5"/>
    </row>
    <row r="224" spans="1:10" ht="14.1" customHeight="1" thickBot="1" x14ac:dyDescent="0.25">
      <c r="A224" s="81"/>
      <c r="B224" s="62" t="s">
        <v>12941</v>
      </c>
      <c r="C224" s="71">
        <v>44943</v>
      </c>
      <c r="D224" s="81"/>
      <c r="E224" s="62" t="s">
        <v>3073</v>
      </c>
      <c r="F224" s="61" t="s">
        <v>11111</v>
      </c>
      <c r="G224" s="5"/>
      <c r="H224" s="5"/>
      <c r="I224" s="5"/>
      <c r="J224" s="5"/>
    </row>
    <row r="225" spans="1:10" ht="14.1" customHeight="1" thickBot="1" x14ac:dyDescent="0.25">
      <c r="A225" s="81"/>
      <c r="B225" s="62" t="s">
        <v>1786</v>
      </c>
      <c r="C225" s="60">
        <f>IF(C224="","",IF(AND(MONTH(C224)&gt;=1,MONTH(C224)&lt;=3),1,IF(AND(MONTH(C224)&gt;=4,MONTH(C224)&lt;=6),2,IF(AND(MONTH(C224)&gt;=7,MONTH(C224)&lt;=9),3,4))))</f>
        <v>1</v>
      </c>
      <c r="D225" s="81"/>
      <c r="E225" s="62" t="s">
        <v>13191</v>
      </c>
      <c r="F225" s="61" t="s">
        <v>11111</v>
      </c>
      <c r="G225" s="5"/>
      <c r="H225" s="5"/>
      <c r="I225" s="5"/>
      <c r="J225" s="5"/>
    </row>
    <row r="226" spans="1:10" ht="14.1" customHeight="1" thickBot="1" x14ac:dyDescent="0.25">
      <c r="A226" s="5"/>
      <c r="B226" s="5"/>
      <c r="C226" s="5"/>
      <c r="D226" s="5"/>
      <c r="E226" s="5"/>
      <c r="F226" s="5"/>
      <c r="G226" s="5"/>
      <c r="H226" s="5"/>
      <c r="I226" s="5"/>
      <c r="J226" s="5"/>
    </row>
    <row r="227" spans="1:10" ht="14.1" customHeight="1" thickBot="1" x14ac:dyDescent="0.25">
      <c r="A227" s="67" t="s">
        <v>15735</v>
      </c>
      <c r="B227" s="67" t="s">
        <v>16146</v>
      </c>
      <c r="C227" s="67" t="s">
        <v>15641</v>
      </c>
      <c r="D227" s="67" t="s">
        <v>15251</v>
      </c>
      <c r="E227" s="67" t="s">
        <v>6932</v>
      </c>
      <c r="F227" s="67" t="s">
        <v>15280</v>
      </c>
      <c r="G227" s="5"/>
      <c r="H227" s="5"/>
      <c r="I227" s="5"/>
      <c r="J227" s="5"/>
    </row>
    <row r="228" spans="1:10" ht="13.5" customHeight="1" x14ac:dyDescent="0.2">
      <c r="A228" s="63">
        <v>72102304</v>
      </c>
      <c r="B228" s="64" t="str">
        <f ca="1">IFERROR(INDEX(UNSPSCDes,MATCH(INDIRECT(ADDRESS(ROW(),COLUMN()-1,4)),UNSPSCCode,0)),"")</f>
        <v>Mantenimiento o reparación de sistemas de fontanería</v>
      </c>
      <c r="C228" s="63" t="s">
        <v>18143</v>
      </c>
      <c r="D228" s="63">
        <v>3</v>
      </c>
      <c r="E228" s="66">
        <v>83333.333299999998</v>
      </c>
      <c r="F228" s="65">
        <f ca="1">INDIRECT(ADDRESS(ROW(),COLUMN()-2,4))*INDIRECT(ADDRESS(ROW(),COLUMN()-1,4))</f>
        <v>249999.9999</v>
      </c>
      <c r="G228" s="5"/>
      <c r="H228" s="5"/>
      <c r="I228" s="5"/>
      <c r="J228" s="5"/>
    </row>
    <row r="229" spans="1:10" ht="13.5" customHeight="1" x14ac:dyDescent="0.2">
      <c r="A229" s="63">
        <v>72102304</v>
      </c>
      <c r="B229" s="64" t="str">
        <f ca="1">IFERROR(INDEX(UNSPSCDes,MATCH(INDIRECT(ADDRESS(ROW(),COLUMN()-1,4)),UNSPSCCode,0)),"")</f>
        <v>Mantenimiento o reparación de sistemas de fontanería</v>
      </c>
      <c r="C229" s="63" t="s">
        <v>18143</v>
      </c>
      <c r="D229" s="63">
        <v>3</v>
      </c>
      <c r="E229" s="66">
        <v>6000</v>
      </c>
      <c r="F229" s="65">
        <f ca="1">INDIRECT(ADDRESS(ROW(),COLUMN()-2,4))*INDIRECT(ADDRESS(ROW(),COLUMN()-1,4))</f>
        <v>18000</v>
      </c>
      <c r="G229" s="5"/>
      <c r="H229" s="5"/>
      <c r="I229" s="5"/>
      <c r="J229" s="5"/>
    </row>
    <row r="230" spans="1:10" ht="14.1" customHeight="1" x14ac:dyDescent="0.2">
      <c r="A230" s="5"/>
      <c r="B230" s="5"/>
      <c r="C230" s="5"/>
      <c r="D230" s="5"/>
      <c r="E230" s="68" t="s">
        <v>12549</v>
      </c>
      <c r="F230" s="69">
        <f ca="1">SUM(Table319[MONTO TOTAL ESTIMADO])</f>
        <v>267999.9999</v>
      </c>
      <c r="G230" s="5"/>
      <c r="H230" s="5" t="str">
        <f>C221</f>
        <v>Servicios</v>
      </c>
      <c r="I230" s="5" t="str">
        <f>E221</f>
        <v>Sí</v>
      </c>
      <c r="J230" s="5" t="str">
        <f>D221</f>
        <v>Compras Menores</v>
      </c>
    </row>
    <row r="231" spans="1:10" ht="14.1" customHeight="1" thickBot="1" x14ac:dyDescent="0.3"/>
    <row r="232" spans="1:10" ht="33.75" customHeight="1" thickBot="1" x14ac:dyDescent="0.25">
      <c r="A232" s="59" t="s">
        <v>16382</v>
      </c>
      <c r="B232" s="59" t="s">
        <v>161</v>
      </c>
      <c r="C232" s="59" t="s">
        <v>11723</v>
      </c>
      <c r="D232" s="59" t="s">
        <v>14377</v>
      </c>
      <c r="E232" s="59" t="s">
        <v>10961</v>
      </c>
      <c r="F232" s="59" t="s">
        <v>11094</v>
      </c>
      <c r="G232" s="5"/>
      <c r="H232" s="5"/>
      <c r="I232" s="5"/>
      <c r="J232" s="5"/>
    </row>
    <row r="233" spans="1:10" ht="13.5" customHeight="1" thickBot="1" x14ac:dyDescent="0.25">
      <c r="A233" s="61" t="s">
        <v>18840</v>
      </c>
      <c r="B233" s="61" t="s">
        <v>18842</v>
      </c>
      <c r="C233" s="61" t="s">
        <v>6798</v>
      </c>
      <c r="D233" s="61" t="s">
        <v>17483</v>
      </c>
      <c r="E233" s="61" t="s">
        <v>8854</v>
      </c>
      <c r="F233" s="61"/>
      <c r="G233" s="5"/>
      <c r="H233" s="5"/>
      <c r="I233" s="5"/>
      <c r="J233" s="5"/>
    </row>
    <row r="234" spans="1:10" ht="14.1" customHeight="1" thickBot="1" x14ac:dyDescent="0.25">
      <c r="A234" s="80" t="s">
        <v>14828</v>
      </c>
      <c r="B234" s="62" t="s">
        <v>8528</v>
      </c>
      <c r="C234" s="71">
        <v>45019</v>
      </c>
      <c r="D234" s="80" t="s">
        <v>9385</v>
      </c>
      <c r="E234" s="62" t="s">
        <v>13092</v>
      </c>
      <c r="F234" s="61" t="s">
        <v>3080</v>
      </c>
      <c r="G234" s="5"/>
      <c r="H234" s="5"/>
      <c r="I234" s="5"/>
      <c r="J234" s="5"/>
    </row>
    <row r="235" spans="1:10" ht="14.1" customHeight="1" thickBot="1" x14ac:dyDescent="0.25">
      <c r="A235" s="81"/>
      <c r="B235" s="62" t="s">
        <v>1786</v>
      </c>
      <c r="C235" s="60">
        <f>IF(C234="","",IF(AND(MONTH(C234)&gt;=1,MONTH(C234)&lt;=3),1,IF(AND(MONTH(C234)&gt;=4,MONTH(C234)&lt;=6),2,IF(AND(MONTH(C234)&gt;=7,MONTH(C234)&lt;=9),3,4))))</f>
        <v>2</v>
      </c>
      <c r="D235" s="81"/>
      <c r="E235" s="62" t="s">
        <v>2417</v>
      </c>
      <c r="F235" s="61" t="s">
        <v>11111</v>
      </c>
      <c r="G235" s="5"/>
      <c r="H235" s="5"/>
      <c r="I235" s="5"/>
      <c r="J235" s="5"/>
    </row>
    <row r="236" spans="1:10" ht="14.1" customHeight="1" thickBot="1" x14ac:dyDescent="0.25">
      <c r="A236" s="81"/>
      <c r="B236" s="62" t="s">
        <v>12941</v>
      </c>
      <c r="C236" s="71">
        <v>45034</v>
      </c>
      <c r="D236" s="81"/>
      <c r="E236" s="62" t="s">
        <v>3073</v>
      </c>
      <c r="F236" s="61" t="s">
        <v>11111</v>
      </c>
      <c r="G236" s="5"/>
      <c r="H236" s="5"/>
      <c r="I236" s="5"/>
      <c r="J236" s="5"/>
    </row>
    <row r="237" spans="1:10" ht="14.1" customHeight="1" thickBot="1" x14ac:dyDescent="0.25">
      <c r="A237" s="81"/>
      <c r="B237" s="62" t="s">
        <v>1786</v>
      </c>
      <c r="C237" s="60">
        <f>IF(C236="","",IF(AND(MONTH(C236)&gt;=1,MONTH(C236)&lt;=3),1,IF(AND(MONTH(C236)&gt;=4,MONTH(C236)&lt;=6),2,IF(AND(MONTH(C236)&gt;=7,MONTH(C236)&lt;=9),3,4))))</f>
        <v>2</v>
      </c>
      <c r="D237" s="81"/>
      <c r="E237" s="62" t="s">
        <v>13191</v>
      </c>
      <c r="F237" s="61" t="s">
        <v>11111</v>
      </c>
      <c r="G237" s="5"/>
      <c r="H237" s="5"/>
      <c r="I237" s="5"/>
      <c r="J237" s="5"/>
    </row>
    <row r="238" spans="1:10" ht="14.1" customHeight="1" thickBot="1" x14ac:dyDescent="0.25">
      <c r="A238" s="5"/>
      <c r="B238" s="5"/>
      <c r="C238" s="5"/>
      <c r="D238" s="5"/>
      <c r="E238" s="5"/>
      <c r="F238" s="5"/>
      <c r="G238" s="5"/>
      <c r="H238" s="5"/>
      <c r="I238" s="5"/>
      <c r="J238" s="5"/>
    </row>
    <row r="239" spans="1:10" ht="14.1" customHeight="1" thickBot="1" x14ac:dyDescent="0.25">
      <c r="A239" s="67" t="s">
        <v>15735</v>
      </c>
      <c r="B239" s="67" t="s">
        <v>16146</v>
      </c>
      <c r="C239" s="67" t="s">
        <v>15641</v>
      </c>
      <c r="D239" s="67" t="s">
        <v>15251</v>
      </c>
      <c r="E239" s="67" t="s">
        <v>6932</v>
      </c>
      <c r="F239" s="67" t="s">
        <v>15280</v>
      </c>
      <c r="G239" s="5"/>
      <c r="H239" s="5"/>
      <c r="I239" s="5"/>
      <c r="J239" s="5"/>
    </row>
    <row r="240" spans="1:10" ht="13.5" customHeight="1" x14ac:dyDescent="0.2">
      <c r="A240" s="63">
        <v>72102304</v>
      </c>
      <c r="B240" s="64" t="str">
        <f ca="1">IFERROR(INDEX(UNSPSCDes,MATCH(INDIRECT(ADDRESS(ROW(),COLUMN()-1,4)),UNSPSCCode,0)),"")</f>
        <v>Mantenimiento o reparación de sistemas de fontanería</v>
      </c>
      <c r="C240" s="63" t="s">
        <v>18143</v>
      </c>
      <c r="D240" s="63">
        <v>3</v>
      </c>
      <c r="E240" s="66">
        <v>83333.333299999998</v>
      </c>
      <c r="F240" s="65">
        <f ca="1">INDIRECT(ADDRESS(ROW(),COLUMN()-2,4))*INDIRECT(ADDRESS(ROW(),COLUMN()-1,4))</f>
        <v>249999.9999</v>
      </c>
      <c r="G240" s="5"/>
      <c r="H240" s="5"/>
      <c r="I240" s="5"/>
      <c r="J240" s="5"/>
    </row>
    <row r="241" spans="1:10" ht="13.5" customHeight="1" x14ac:dyDescent="0.2">
      <c r="A241" s="63">
        <v>72102304</v>
      </c>
      <c r="B241" s="64" t="str">
        <f ca="1">IFERROR(INDEX(UNSPSCDes,MATCH(INDIRECT(ADDRESS(ROW(),COLUMN()-1,4)),UNSPSCCode,0)),"")</f>
        <v>Mantenimiento o reparación de sistemas de fontanería</v>
      </c>
      <c r="C241" s="63" t="s">
        <v>18143</v>
      </c>
      <c r="D241" s="63">
        <v>3</v>
      </c>
      <c r="E241" s="66">
        <v>6000</v>
      </c>
      <c r="F241" s="65">
        <f ca="1">INDIRECT(ADDRESS(ROW(),COLUMN()-2,4))*INDIRECT(ADDRESS(ROW(),COLUMN()-1,4))</f>
        <v>18000</v>
      </c>
      <c r="G241" s="5"/>
      <c r="H241" s="5"/>
      <c r="I241" s="5"/>
      <c r="J241" s="5"/>
    </row>
    <row r="242" spans="1:10" ht="14.1" customHeight="1" x14ac:dyDescent="0.2">
      <c r="A242" s="5"/>
      <c r="B242" s="5"/>
      <c r="C242" s="5"/>
      <c r="D242" s="5"/>
      <c r="E242" s="68" t="s">
        <v>12549</v>
      </c>
      <c r="F242" s="69">
        <f ca="1">SUM(Table320[MONTO TOTAL ESTIMADO])</f>
        <v>267999.9999</v>
      </c>
      <c r="G242" s="5"/>
      <c r="H242" s="5" t="str">
        <f>C233</f>
        <v>Servicios</v>
      </c>
      <c r="I242" s="5" t="str">
        <f>E233</f>
        <v>Sí</v>
      </c>
      <c r="J242" s="5" t="str">
        <f>D233</f>
        <v>Compras Menores</v>
      </c>
    </row>
    <row r="243" spans="1:10" ht="14.1" customHeight="1" thickBot="1" x14ac:dyDescent="0.3"/>
    <row r="244" spans="1:10" ht="33.75" customHeight="1" thickBot="1" x14ac:dyDescent="0.25">
      <c r="A244" s="59" t="s">
        <v>16382</v>
      </c>
      <c r="B244" s="59" t="s">
        <v>161</v>
      </c>
      <c r="C244" s="59" t="s">
        <v>11723</v>
      </c>
      <c r="D244" s="59" t="s">
        <v>14377</v>
      </c>
      <c r="E244" s="59" t="s">
        <v>10961</v>
      </c>
      <c r="F244" s="59" t="s">
        <v>11094</v>
      </c>
      <c r="G244" s="5"/>
      <c r="H244" s="5"/>
      <c r="I244" s="5"/>
      <c r="J244" s="5"/>
    </row>
    <row r="245" spans="1:10" ht="13.5" customHeight="1" thickBot="1" x14ac:dyDescent="0.25">
      <c r="A245" s="61" t="s">
        <v>18840</v>
      </c>
      <c r="B245" s="61" t="s">
        <v>18842</v>
      </c>
      <c r="C245" s="61" t="s">
        <v>6798</v>
      </c>
      <c r="D245" s="61" t="s">
        <v>17483</v>
      </c>
      <c r="E245" s="61" t="s">
        <v>8854</v>
      </c>
      <c r="F245" s="61"/>
      <c r="G245" s="5"/>
      <c r="H245" s="5"/>
      <c r="I245" s="5"/>
      <c r="J245" s="5"/>
    </row>
    <row r="246" spans="1:10" ht="14.1" customHeight="1" thickBot="1" x14ac:dyDescent="0.25">
      <c r="A246" s="80" t="s">
        <v>14828</v>
      </c>
      <c r="B246" s="62" t="s">
        <v>8528</v>
      </c>
      <c r="C246" s="71">
        <v>45110</v>
      </c>
      <c r="D246" s="80" t="s">
        <v>9385</v>
      </c>
      <c r="E246" s="62" t="s">
        <v>13092</v>
      </c>
      <c r="F246" s="61" t="s">
        <v>3080</v>
      </c>
      <c r="G246" s="5"/>
      <c r="H246" s="5"/>
      <c r="I246" s="5"/>
      <c r="J246" s="5"/>
    </row>
    <row r="247" spans="1:10" ht="14.1" customHeight="1" thickBot="1" x14ac:dyDescent="0.25">
      <c r="A247" s="81"/>
      <c r="B247" s="62" t="s">
        <v>1786</v>
      </c>
      <c r="C247" s="60">
        <f>IF(C246="","",IF(AND(MONTH(C246)&gt;=1,MONTH(C246)&lt;=3),1,IF(AND(MONTH(C246)&gt;=4,MONTH(C246)&lt;=6),2,IF(AND(MONTH(C246)&gt;=7,MONTH(C246)&lt;=9),3,4))))</f>
        <v>3</v>
      </c>
      <c r="D247" s="81"/>
      <c r="E247" s="62" t="s">
        <v>2417</v>
      </c>
      <c r="F247" s="61" t="s">
        <v>11111</v>
      </c>
      <c r="G247" s="5"/>
      <c r="H247" s="5"/>
      <c r="I247" s="5"/>
      <c r="J247" s="5"/>
    </row>
    <row r="248" spans="1:10" ht="14.1" customHeight="1" thickBot="1" x14ac:dyDescent="0.25">
      <c r="A248" s="81"/>
      <c r="B248" s="62" t="s">
        <v>12941</v>
      </c>
      <c r="C248" s="71">
        <v>45125</v>
      </c>
      <c r="D248" s="81"/>
      <c r="E248" s="62" t="s">
        <v>3073</v>
      </c>
      <c r="F248" s="61" t="s">
        <v>11111</v>
      </c>
      <c r="G248" s="5"/>
      <c r="H248" s="5"/>
      <c r="I248" s="5"/>
      <c r="J248" s="5"/>
    </row>
    <row r="249" spans="1:10" ht="14.1" customHeight="1" thickBot="1" x14ac:dyDescent="0.25">
      <c r="A249" s="81"/>
      <c r="B249" s="62" t="s">
        <v>1786</v>
      </c>
      <c r="C249" s="60">
        <f>IF(C248="","",IF(AND(MONTH(C248)&gt;=1,MONTH(C248)&lt;=3),1,IF(AND(MONTH(C248)&gt;=4,MONTH(C248)&lt;=6),2,IF(AND(MONTH(C248)&gt;=7,MONTH(C248)&lt;=9),3,4))))</f>
        <v>3</v>
      </c>
      <c r="D249" s="81"/>
      <c r="E249" s="62" t="s">
        <v>13191</v>
      </c>
      <c r="F249" s="61" t="s">
        <v>11111</v>
      </c>
      <c r="G249" s="5"/>
      <c r="H249" s="5"/>
      <c r="I249" s="5"/>
      <c r="J249" s="5"/>
    </row>
    <row r="250" spans="1:10" ht="14.1" customHeight="1" thickBot="1" x14ac:dyDescent="0.25">
      <c r="A250" s="5"/>
      <c r="B250" s="5"/>
      <c r="C250" s="5"/>
      <c r="D250" s="5"/>
      <c r="E250" s="5"/>
      <c r="F250" s="5"/>
      <c r="G250" s="5"/>
      <c r="H250" s="5"/>
      <c r="I250" s="5"/>
      <c r="J250" s="5"/>
    </row>
    <row r="251" spans="1:10" ht="14.1" customHeight="1" thickBot="1" x14ac:dyDescent="0.25">
      <c r="A251" s="67" t="s">
        <v>15735</v>
      </c>
      <c r="B251" s="67" t="s">
        <v>16146</v>
      </c>
      <c r="C251" s="67" t="s">
        <v>15641</v>
      </c>
      <c r="D251" s="67" t="s">
        <v>15251</v>
      </c>
      <c r="E251" s="67" t="s">
        <v>6932</v>
      </c>
      <c r="F251" s="67" t="s">
        <v>15280</v>
      </c>
      <c r="G251" s="5"/>
      <c r="H251" s="5"/>
      <c r="I251" s="5"/>
      <c r="J251" s="5"/>
    </row>
    <row r="252" spans="1:10" ht="13.5" customHeight="1" x14ac:dyDescent="0.2">
      <c r="A252" s="63">
        <v>72102304</v>
      </c>
      <c r="B252" s="64" t="str">
        <f ca="1">IFERROR(INDEX(UNSPSCDes,MATCH(INDIRECT(ADDRESS(ROW(),COLUMN()-1,4)),UNSPSCCode,0)),"")</f>
        <v>Mantenimiento o reparación de sistemas de fontanería</v>
      </c>
      <c r="C252" s="63" t="s">
        <v>18143</v>
      </c>
      <c r="D252" s="63">
        <v>3</v>
      </c>
      <c r="E252" s="66">
        <v>83333.333299999998</v>
      </c>
      <c r="F252" s="65">
        <f ca="1">INDIRECT(ADDRESS(ROW(),COLUMN()-2,4))*INDIRECT(ADDRESS(ROW(),COLUMN()-1,4))</f>
        <v>249999.9999</v>
      </c>
      <c r="G252" s="5"/>
      <c r="H252" s="5"/>
      <c r="I252" s="5"/>
      <c r="J252" s="5"/>
    </row>
    <row r="253" spans="1:10" ht="13.5" customHeight="1" x14ac:dyDescent="0.2">
      <c r="A253" s="63">
        <v>72102304</v>
      </c>
      <c r="B253" s="64" t="str">
        <f ca="1">IFERROR(INDEX(UNSPSCDes,MATCH(INDIRECT(ADDRESS(ROW(),COLUMN()-1,4)),UNSPSCCode,0)),"")</f>
        <v>Mantenimiento o reparación de sistemas de fontanería</v>
      </c>
      <c r="C253" s="63" t="s">
        <v>18143</v>
      </c>
      <c r="D253" s="63">
        <v>3</v>
      </c>
      <c r="E253" s="66">
        <v>6000</v>
      </c>
      <c r="F253" s="65">
        <f ca="1">INDIRECT(ADDRESS(ROW(),COLUMN()-2,4))*INDIRECT(ADDRESS(ROW(),COLUMN()-1,4))</f>
        <v>18000</v>
      </c>
      <c r="G253" s="5"/>
      <c r="H253" s="5"/>
      <c r="I253" s="5"/>
      <c r="J253" s="5"/>
    </row>
    <row r="254" spans="1:10" ht="14.1" customHeight="1" x14ac:dyDescent="0.2">
      <c r="A254" s="5"/>
      <c r="B254" s="5"/>
      <c r="C254" s="5"/>
      <c r="D254" s="5"/>
      <c r="E254" s="68" t="s">
        <v>12549</v>
      </c>
      <c r="F254" s="69">
        <f ca="1">SUM(Table321[MONTO TOTAL ESTIMADO])</f>
        <v>267999.9999</v>
      </c>
      <c r="G254" s="5"/>
      <c r="H254" s="5" t="str">
        <f>C245</f>
        <v>Servicios</v>
      </c>
      <c r="I254" s="5" t="str">
        <f>E245</f>
        <v>Sí</v>
      </c>
      <c r="J254" s="5" t="str">
        <f>D245</f>
        <v>Compras Menores</v>
      </c>
    </row>
    <row r="255" spans="1:10" ht="14.1" customHeight="1" thickBot="1" x14ac:dyDescent="0.3"/>
    <row r="256" spans="1:10" ht="33.75" customHeight="1" thickBot="1" x14ac:dyDescent="0.25">
      <c r="A256" s="59" t="s">
        <v>16382</v>
      </c>
      <c r="B256" s="59" t="s">
        <v>161</v>
      </c>
      <c r="C256" s="59" t="s">
        <v>11723</v>
      </c>
      <c r="D256" s="59" t="s">
        <v>14377</v>
      </c>
      <c r="E256" s="59" t="s">
        <v>10961</v>
      </c>
      <c r="F256" s="59" t="s">
        <v>11094</v>
      </c>
      <c r="G256" s="5"/>
      <c r="H256" s="5"/>
      <c r="I256" s="5"/>
      <c r="J256" s="5"/>
    </row>
    <row r="257" spans="1:10" ht="13.5" customHeight="1" thickBot="1" x14ac:dyDescent="0.25">
      <c r="A257" s="61" t="s">
        <v>18841</v>
      </c>
      <c r="B257" s="61" t="s">
        <v>18842</v>
      </c>
      <c r="C257" s="61" t="s">
        <v>6798</v>
      </c>
      <c r="D257" s="61" t="s">
        <v>17483</v>
      </c>
      <c r="E257" s="61" t="s">
        <v>8854</v>
      </c>
      <c r="F257" s="61"/>
      <c r="G257" s="5"/>
      <c r="H257" s="5"/>
      <c r="I257" s="5"/>
      <c r="J257" s="5"/>
    </row>
    <row r="258" spans="1:10" ht="14.1" customHeight="1" thickBot="1" x14ac:dyDescent="0.25">
      <c r="A258" s="80" t="s">
        <v>14828</v>
      </c>
      <c r="B258" s="62" t="s">
        <v>8528</v>
      </c>
      <c r="C258" s="71">
        <v>45201</v>
      </c>
      <c r="D258" s="80" t="s">
        <v>9385</v>
      </c>
      <c r="E258" s="62" t="s">
        <v>13092</v>
      </c>
      <c r="F258" s="61" t="s">
        <v>3080</v>
      </c>
      <c r="G258" s="5"/>
      <c r="H258" s="5"/>
      <c r="I258" s="5"/>
      <c r="J258" s="5"/>
    </row>
    <row r="259" spans="1:10" ht="14.1" customHeight="1" thickBot="1" x14ac:dyDescent="0.25">
      <c r="A259" s="81"/>
      <c r="B259" s="62" t="s">
        <v>1786</v>
      </c>
      <c r="C259" s="60">
        <f>IF(C258="","",IF(AND(MONTH(C258)&gt;=1,MONTH(C258)&lt;=3),1,IF(AND(MONTH(C258)&gt;=4,MONTH(C258)&lt;=6),2,IF(AND(MONTH(C258)&gt;=7,MONTH(C258)&lt;=9),3,4))))</f>
        <v>4</v>
      </c>
      <c r="D259" s="81"/>
      <c r="E259" s="62" t="s">
        <v>2417</v>
      </c>
      <c r="F259" s="61" t="s">
        <v>11111</v>
      </c>
      <c r="G259" s="5"/>
      <c r="H259" s="5"/>
      <c r="I259" s="5"/>
      <c r="J259" s="5"/>
    </row>
    <row r="260" spans="1:10" ht="14.1" customHeight="1" thickBot="1" x14ac:dyDescent="0.25">
      <c r="A260" s="81"/>
      <c r="B260" s="62" t="s">
        <v>12941</v>
      </c>
      <c r="C260" s="71">
        <v>45216</v>
      </c>
      <c r="D260" s="81"/>
      <c r="E260" s="62" t="s">
        <v>3073</v>
      </c>
      <c r="F260" s="61" t="s">
        <v>11111</v>
      </c>
      <c r="G260" s="5"/>
      <c r="H260" s="5"/>
      <c r="I260" s="5"/>
      <c r="J260" s="5"/>
    </row>
    <row r="261" spans="1:10" ht="14.1" customHeight="1" thickBot="1" x14ac:dyDescent="0.25">
      <c r="A261" s="81"/>
      <c r="B261" s="62" t="s">
        <v>1786</v>
      </c>
      <c r="C261" s="60">
        <f>IF(C260="","",IF(AND(MONTH(C260)&gt;=1,MONTH(C260)&lt;=3),1,IF(AND(MONTH(C260)&gt;=4,MONTH(C260)&lt;=6),2,IF(AND(MONTH(C260)&gt;=7,MONTH(C260)&lt;=9),3,4))))</f>
        <v>4</v>
      </c>
      <c r="D261" s="81"/>
      <c r="E261" s="62" t="s">
        <v>13191</v>
      </c>
      <c r="F261" s="61" t="s">
        <v>11111</v>
      </c>
      <c r="G261" s="5"/>
      <c r="H261" s="5"/>
      <c r="I261" s="5"/>
      <c r="J261" s="5"/>
    </row>
    <row r="262" spans="1:10" ht="14.1" customHeight="1" thickBot="1" x14ac:dyDescent="0.25">
      <c r="A262" s="5"/>
      <c r="B262" s="5"/>
      <c r="C262" s="5"/>
      <c r="D262" s="5"/>
      <c r="E262" s="5"/>
      <c r="F262" s="5"/>
      <c r="G262" s="5"/>
      <c r="H262" s="5"/>
      <c r="I262" s="5"/>
      <c r="J262" s="5"/>
    </row>
    <row r="263" spans="1:10" ht="14.1" customHeight="1" thickBot="1" x14ac:dyDescent="0.25">
      <c r="A263" s="67" t="s">
        <v>15735</v>
      </c>
      <c r="B263" s="67" t="s">
        <v>16146</v>
      </c>
      <c r="C263" s="67" t="s">
        <v>15641</v>
      </c>
      <c r="D263" s="67" t="s">
        <v>15251</v>
      </c>
      <c r="E263" s="67" t="s">
        <v>6932</v>
      </c>
      <c r="F263" s="67" t="s">
        <v>15280</v>
      </c>
      <c r="G263" s="5"/>
      <c r="H263" s="5"/>
      <c r="I263" s="5"/>
      <c r="J263" s="5"/>
    </row>
    <row r="264" spans="1:10" ht="13.5" customHeight="1" x14ac:dyDescent="0.2">
      <c r="A264" s="63">
        <v>72102304</v>
      </c>
      <c r="B264" s="64" t="str">
        <f ca="1">IFERROR(INDEX(UNSPSCDes,MATCH(INDIRECT(ADDRESS(ROW(),COLUMN()-1,4)),UNSPSCCode,0)),"")</f>
        <v>Mantenimiento o reparación de sistemas de fontanería</v>
      </c>
      <c r="C264" s="63" t="s">
        <v>18143</v>
      </c>
      <c r="D264" s="63">
        <v>3</v>
      </c>
      <c r="E264" s="66">
        <v>83333.333299999998</v>
      </c>
      <c r="F264" s="65">
        <f ca="1">INDIRECT(ADDRESS(ROW(),COLUMN()-2,4))*INDIRECT(ADDRESS(ROW(),COLUMN()-1,4))</f>
        <v>249999.9999</v>
      </c>
      <c r="G264" s="5"/>
      <c r="H264" s="5"/>
      <c r="I264" s="5"/>
      <c r="J264" s="5"/>
    </row>
    <row r="265" spans="1:10" ht="13.5" customHeight="1" x14ac:dyDescent="0.2">
      <c r="A265" s="63">
        <v>72102304</v>
      </c>
      <c r="B265" s="64" t="str">
        <f ca="1">IFERROR(INDEX(UNSPSCDes,MATCH(INDIRECT(ADDRESS(ROW(),COLUMN()-1,4)),UNSPSCCode,0)),"")</f>
        <v>Mantenimiento o reparación de sistemas de fontanería</v>
      </c>
      <c r="C265" s="63" t="s">
        <v>18143</v>
      </c>
      <c r="D265" s="63">
        <v>3</v>
      </c>
      <c r="E265" s="66">
        <v>6000</v>
      </c>
      <c r="F265" s="65">
        <f ca="1">INDIRECT(ADDRESS(ROW(),COLUMN()-2,4))*INDIRECT(ADDRESS(ROW(),COLUMN()-1,4))</f>
        <v>18000</v>
      </c>
      <c r="G265" s="5"/>
      <c r="H265" s="5"/>
      <c r="I265" s="5"/>
      <c r="J265" s="5"/>
    </row>
    <row r="266" spans="1:10" ht="14.1" customHeight="1" x14ac:dyDescent="0.2">
      <c r="A266" s="5"/>
      <c r="B266" s="5"/>
      <c r="C266" s="5"/>
      <c r="D266" s="5"/>
      <c r="E266" s="68" t="s">
        <v>12549</v>
      </c>
      <c r="F266" s="69">
        <f ca="1">SUM(Table322[MONTO TOTAL ESTIMADO])</f>
        <v>267999.9999</v>
      </c>
      <c r="G266" s="5"/>
      <c r="H266" s="5" t="str">
        <f>C257</f>
        <v>Servicios</v>
      </c>
      <c r="I266" s="5" t="str">
        <f>E257</f>
        <v>Sí</v>
      </c>
      <c r="J266" s="5" t="str">
        <f>D257</f>
        <v>Compras Menores</v>
      </c>
    </row>
    <row r="267" spans="1:10" ht="14.1" customHeight="1" thickBot="1" x14ac:dyDescent="0.3"/>
    <row r="268" spans="1:10" ht="33.75" customHeight="1" thickBot="1" x14ac:dyDescent="0.25">
      <c r="A268" s="59" t="s">
        <v>16382</v>
      </c>
      <c r="B268" s="59" t="s">
        <v>161</v>
      </c>
      <c r="C268" s="59" t="s">
        <v>11723</v>
      </c>
      <c r="D268" s="59" t="s">
        <v>14377</v>
      </c>
      <c r="E268" s="59" t="s">
        <v>10961</v>
      </c>
      <c r="F268" s="59" t="s">
        <v>11094</v>
      </c>
      <c r="G268" s="5"/>
      <c r="H268" s="5"/>
      <c r="I268" s="5"/>
      <c r="J268" s="5"/>
    </row>
    <row r="269" spans="1:10" ht="13.5" customHeight="1" thickBot="1" x14ac:dyDescent="0.25">
      <c r="A269" s="61" t="s">
        <v>18843</v>
      </c>
      <c r="B269" s="61" t="s">
        <v>18843</v>
      </c>
      <c r="C269" s="61" t="s">
        <v>6798</v>
      </c>
      <c r="D269" s="61" t="s">
        <v>10170</v>
      </c>
      <c r="E269" s="61" t="s">
        <v>8854</v>
      </c>
      <c r="F269" s="61"/>
      <c r="G269" s="5"/>
      <c r="H269" s="5"/>
      <c r="I269" s="5"/>
      <c r="J269" s="5"/>
    </row>
    <row r="270" spans="1:10" ht="14.1" customHeight="1" thickBot="1" x14ac:dyDescent="0.25">
      <c r="A270" s="80" t="s">
        <v>14828</v>
      </c>
      <c r="B270" s="62" t="s">
        <v>8528</v>
      </c>
      <c r="C270" s="71">
        <v>44928</v>
      </c>
      <c r="D270" s="80" t="s">
        <v>9385</v>
      </c>
      <c r="E270" s="62" t="s">
        <v>13092</v>
      </c>
      <c r="F270" s="61" t="s">
        <v>3080</v>
      </c>
      <c r="G270" s="5"/>
      <c r="H270" s="5"/>
      <c r="I270" s="5"/>
      <c r="J270" s="5"/>
    </row>
    <row r="271" spans="1:10" ht="14.1" customHeight="1" thickBot="1" x14ac:dyDescent="0.25">
      <c r="A271" s="81"/>
      <c r="B271" s="62" t="s">
        <v>1786</v>
      </c>
      <c r="C271" s="60">
        <f>IF(C270="","",IF(AND(MONTH(C270)&gt;=1,MONTH(C270)&lt;=3),1,IF(AND(MONTH(C270)&gt;=4,MONTH(C270)&lt;=6),2,IF(AND(MONTH(C270)&gt;=7,MONTH(C270)&lt;=9),3,4))))</f>
        <v>1</v>
      </c>
      <c r="D271" s="81"/>
      <c r="E271" s="62" t="s">
        <v>2417</v>
      </c>
      <c r="F271" s="61" t="s">
        <v>11111</v>
      </c>
      <c r="G271" s="5"/>
      <c r="H271" s="5"/>
      <c r="I271" s="5"/>
      <c r="J271" s="5"/>
    </row>
    <row r="272" spans="1:10" ht="14.1" customHeight="1" thickBot="1" x14ac:dyDescent="0.25">
      <c r="A272" s="81"/>
      <c r="B272" s="62" t="s">
        <v>12941</v>
      </c>
      <c r="C272" s="71">
        <v>44929</v>
      </c>
      <c r="D272" s="81"/>
      <c r="E272" s="62" t="s">
        <v>3073</v>
      </c>
      <c r="F272" s="61" t="s">
        <v>11111</v>
      </c>
      <c r="G272" s="5"/>
      <c r="H272" s="5"/>
      <c r="I272" s="5"/>
      <c r="J272" s="5"/>
    </row>
    <row r="273" spans="1:10" ht="14.1" customHeight="1" thickBot="1" x14ac:dyDescent="0.25">
      <c r="A273" s="81"/>
      <c r="B273" s="62" t="s">
        <v>1786</v>
      </c>
      <c r="C273" s="60">
        <f>IF(C272="","",IF(AND(MONTH(C272)&gt;=1,MONTH(C272)&lt;=3),1,IF(AND(MONTH(C272)&gt;=4,MONTH(C272)&lt;=6),2,IF(AND(MONTH(C272)&gt;=7,MONTH(C272)&lt;=9),3,4))))</f>
        <v>1</v>
      </c>
      <c r="D273" s="81"/>
      <c r="E273" s="62" t="s">
        <v>13191</v>
      </c>
      <c r="F273" s="61" t="s">
        <v>11111</v>
      </c>
      <c r="G273" s="5"/>
      <c r="H273" s="5"/>
      <c r="I273" s="5"/>
      <c r="J273" s="5"/>
    </row>
    <row r="274" spans="1:10" ht="14.1" customHeight="1" thickBot="1" x14ac:dyDescent="0.25">
      <c r="A274" s="5"/>
      <c r="B274" s="5"/>
      <c r="C274" s="5"/>
      <c r="D274" s="5"/>
      <c r="E274" s="5"/>
      <c r="F274" s="5"/>
      <c r="G274" s="5"/>
      <c r="H274" s="5"/>
      <c r="I274" s="5"/>
      <c r="J274" s="5"/>
    </row>
    <row r="275" spans="1:10" ht="14.1" customHeight="1" thickBot="1" x14ac:dyDescent="0.25">
      <c r="A275" s="67" t="s">
        <v>15735</v>
      </c>
      <c r="B275" s="67" t="s">
        <v>16146</v>
      </c>
      <c r="C275" s="67" t="s">
        <v>15641</v>
      </c>
      <c r="D275" s="67" t="s">
        <v>15251</v>
      </c>
      <c r="E275" s="67" t="s">
        <v>6932</v>
      </c>
      <c r="F275" s="67" t="s">
        <v>15280</v>
      </c>
      <c r="G275" s="5"/>
      <c r="H275" s="5"/>
      <c r="I275" s="5"/>
      <c r="J275" s="5"/>
    </row>
    <row r="276" spans="1:10" ht="13.5" customHeight="1" x14ac:dyDescent="0.2">
      <c r="A276" s="63">
        <v>39121701</v>
      </c>
      <c r="B276" s="64" t="str">
        <f ca="1">IFERROR(INDEX(UNSPSCDes,MATCH(INDIRECT(ADDRESS(ROW(),COLUMN()-1,4)),UNSPSCCode,0)),"")</f>
        <v>Soportes eléctricos</v>
      </c>
      <c r="C276" s="63" t="s">
        <v>18143</v>
      </c>
      <c r="D276" s="63">
        <v>3</v>
      </c>
      <c r="E276" s="66">
        <v>12500</v>
      </c>
      <c r="F276" s="65">
        <f ca="1">INDIRECT(ADDRESS(ROW(),COLUMN()-2,4))*INDIRECT(ADDRESS(ROW(),COLUMN()-1,4))</f>
        <v>37500</v>
      </c>
      <c r="G276" s="5"/>
      <c r="H276" s="5"/>
      <c r="I276" s="5"/>
      <c r="J276" s="5"/>
    </row>
    <row r="277" spans="1:10" ht="13.5" customHeight="1" x14ac:dyDescent="0.2">
      <c r="A277" s="63">
        <v>39121701</v>
      </c>
      <c r="B277" s="64" t="str">
        <f ca="1">IFERROR(INDEX(UNSPSCDes,MATCH(INDIRECT(ADDRESS(ROW(),COLUMN()-1,4)),UNSPSCCode,0)),"")</f>
        <v>Soportes eléctricos</v>
      </c>
      <c r="C277" s="63" t="s">
        <v>18143</v>
      </c>
      <c r="D277" s="63">
        <v>3</v>
      </c>
      <c r="E277" s="66">
        <v>4166.6665999999996</v>
      </c>
      <c r="F277" s="65">
        <f ca="1">INDIRECT(ADDRESS(ROW(),COLUMN()-2,4))*INDIRECT(ADDRESS(ROW(),COLUMN()-1,4))</f>
        <v>12499.999799999998</v>
      </c>
      <c r="G277" s="5"/>
      <c r="H277" s="5"/>
      <c r="I277" s="5"/>
      <c r="J277" s="5"/>
    </row>
    <row r="278" spans="1:10" ht="14.1" customHeight="1" x14ac:dyDescent="0.2">
      <c r="A278" s="5"/>
      <c r="B278" s="5"/>
      <c r="C278" s="5"/>
      <c r="D278" s="5"/>
      <c r="E278" s="68" t="s">
        <v>12549</v>
      </c>
      <c r="F278" s="69">
        <f ca="1">SUM(Table327[MONTO TOTAL ESTIMADO])</f>
        <v>49999.999799999998</v>
      </c>
      <c r="G278" s="5"/>
      <c r="H278" s="5" t="str">
        <f>C269</f>
        <v>Servicios</v>
      </c>
      <c r="I278" s="5" t="str">
        <f>E269</f>
        <v>Sí</v>
      </c>
      <c r="J278" s="5" t="str">
        <f>D269</f>
        <v>Compras por debajo del Umbral</v>
      </c>
    </row>
    <row r="279" spans="1:10" ht="14.1" customHeight="1" thickBot="1" x14ac:dyDescent="0.3"/>
    <row r="280" spans="1:10" ht="33.75" customHeight="1" thickBot="1" x14ac:dyDescent="0.25">
      <c r="A280" s="59" t="s">
        <v>16382</v>
      </c>
      <c r="B280" s="59" t="s">
        <v>161</v>
      </c>
      <c r="C280" s="59" t="s">
        <v>11723</v>
      </c>
      <c r="D280" s="59" t="s">
        <v>14377</v>
      </c>
      <c r="E280" s="59" t="s">
        <v>10961</v>
      </c>
      <c r="F280" s="59" t="s">
        <v>11094</v>
      </c>
      <c r="G280" s="5"/>
      <c r="H280" s="5"/>
      <c r="I280" s="5"/>
      <c r="J280" s="5"/>
    </row>
    <row r="281" spans="1:10" ht="13.5" customHeight="1" thickBot="1" x14ac:dyDescent="0.25">
      <c r="A281" s="61" t="s">
        <v>18843</v>
      </c>
      <c r="B281" s="61" t="s">
        <v>18843</v>
      </c>
      <c r="C281" s="61" t="s">
        <v>6798</v>
      </c>
      <c r="D281" s="61" t="s">
        <v>10170</v>
      </c>
      <c r="E281" s="61" t="s">
        <v>8854</v>
      </c>
      <c r="F281" s="61"/>
      <c r="G281" s="5"/>
      <c r="H281" s="5"/>
      <c r="I281" s="5"/>
      <c r="J281" s="5"/>
    </row>
    <row r="282" spans="1:10" ht="14.1" customHeight="1" thickBot="1" x14ac:dyDescent="0.25">
      <c r="A282" s="80" t="s">
        <v>14828</v>
      </c>
      <c r="B282" s="62" t="s">
        <v>8528</v>
      </c>
      <c r="C282" s="71">
        <v>45019</v>
      </c>
      <c r="D282" s="80" t="s">
        <v>9385</v>
      </c>
      <c r="E282" s="62" t="s">
        <v>13092</v>
      </c>
      <c r="F282" s="61" t="s">
        <v>3080</v>
      </c>
      <c r="G282" s="5"/>
      <c r="H282" s="5"/>
      <c r="I282" s="5"/>
      <c r="J282" s="5"/>
    </row>
    <row r="283" spans="1:10" ht="14.1" customHeight="1" thickBot="1" x14ac:dyDescent="0.25">
      <c r="A283" s="81"/>
      <c r="B283" s="62" t="s">
        <v>1786</v>
      </c>
      <c r="C283" s="60">
        <f>IF(C282="","",IF(AND(MONTH(C282)&gt;=1,MONTH(C282)&lt;=3),1,IF(AND(MONTH(C282)&gt;=4,MONTH(C282)&lt;=6),2,IF(AND(MONTH(C282)&gt;=7,MONTH(C282)&lt;=9),3,4))))</f>
        <v>2</v>
      </c>
      <c r="D283" s="81"/>
      <c r="E283" s="62" t="s">
        <v>2417</v>
      </c>
      <c r="F283" s="61" t="s">
        <v>11111</v>
      </c>
      <c r="G283" s="5"/>
      <c r="H283" s="5"/>
      <c r="I283" s="5"/>
      <c r="J283" s="5"/>
    </row>
    <row r="284" spans="1:10" ht="14.1" customHeight="1" thickBot="1" x14ac:dyDescent="0.25">
      <c r="A284" s="81"/>
      <c r="B284" s="62" t="s">
        <v>12941</v>
      </c>
      <c r="C284" s="71">
        <v>45020</v>
      </c>
      <c r="D284" s="81"/>
      <c r="E284" s="62" t="s">
        <v>3073</v>
      </c>
      <c r="F284" s="61" t="s">
        <v>11111</v>
      </c>
      <c r="G284" s="5"/>
      <c r="H284" s="5"/>
      <c r="I284" s="5"/>
      <c r="J284" s="5"/>
    </row>
    <row r="285" spans="1:10" ht="14.1" customHeight="1" thickBot="1" x14ac:dyDescent="0.25">
      <c r="A285" s="81"/>
      <c r="B285" s="62" t="s">
        <v>1786</v>
      </c>
      <c r="C285" s="60">
        <f>IF(C284="","",IF(AND(MONTH(C284)&gt;=1,MONTH(C284)&lt;=3),1,IF(AND(MONTH(C284)&gt;=4,MONTH(C284)&lt;=6),2,IF(AND(MONTH(C284)&gt;=7,MONTH(C284)&lt;=9),3,4))))</f>
        <v>2</v>
      </c>
      <c r="D285" s="81"/>
      <c r="E285" s="62" t="s">
        <v>13191</v>
      </c>
      <c r="F285" s="61" t="s">
        <v>11111</v>
      </c>
      <c r="G285" s="5"/>
      <c r="H285" s="5"/>
      <c r="I285" s="5"/>
      <c r="J285" s="5"/>
    </row>
    <row r="286" spans="1:10" ht="14.1" customHeight="1" thickBot="1" x14ac:dyDescent="0.25">
      <c r="A286" s="5"/>
      <c r="B286" s="5"/>
      <c r="C286" s="5"/>
      <c r="D286" s="5"/>
      <c r="E286" s="5"/>
      <c r="F286" s="5"/>
      <c r="G286" s="5"/>
      <c r="H286" s="5"/>
      <c r="I286" s="5"/>
      <c r="J286" s="5"/>
    </row>
    <row r="287" spans="1:10" ht="14.1" customHeight="1" thickBot="1" x14ac:dyDescent="0.25">
      <c r="A287" s="67" t="s">
        <v>15735</v>
      </c>
      <c r="B287" s="67" t="s">
        <v>16146</v>
      </c>
      <c r="C287" s="67" t="s">
        <v>15641</v>
      </c>
      <c r="D287" s="67" t="s">
        <v>15251</v>
      </c>
      <c r="E287" s="67" t="s">
        <v>6932</v>
      </c>
      <c r="F287" s="67" t="s">
        <v>15280</v>
      </c>
      <c r="G287" s="5"/>
      <c r="H287" s="5"/>
      <c r="I287" s="5"/>
      <c r="J287" s="5"/>
    </row>
    <row r="288" spans="1:10" ht="13.5" customHeight="1" x14ac:dyDescent="0.2">
      <c r="A288" s="63">
        <v>39121701</v>
      </c>
      <c r="B288" s="64" t="str">
        <f ca="1">IFERROR(INDEX(UNSPSCDes,MATCH(INDIRECT(ADDRESS(ROW(),COLUMN()-1,4)),UNSPSCCode,0)),"")</f>
        <v>Soportes eléctricos</v>
      </c>
      <c r="C288" s="63" t="s">
        <v>18143</v>
      </c>
      <c r="D288" s="63">
        <v>3</v>
      </c>
      <c r="E288" s="66">
        <v>12500</v>
      </c>
      <c r="F288" s="65">
        <f ca="1">INDIRECT(ADDRESS(ROW(),COLUMN()-2,4))*INDIRECT(ADDRESS(ROW(),COLUMN()-1,4))</f>
        <v>37500</v>
      </c>
      <c r="G288" s="5"/>
      <c r="H288" s="5"/>
      <c r="I288" s="5"/>
      <c r="J288" s="5"/>
    </row>
    <row r="289" spans="1:10" ht="13.5" customHeight="1" x14ac:dyDescent="0.2">
      <c r="A289" s="63">
        <v>39121701</v>
      </c>
      <c r="B289" s="64" t="str">
        <f ca="1">IFERROR(INDEX(UNSPSCDes,MATCH(INDIRECT(ADDRESS(ROW(),COLUMN()-1,4)),UNSPSCCode,0)),"")</f>
        <v>Soportes eléctricos</v>
      </c>
      <c r="C289" s="63" t="s">
        <v>18143</v>
      </c>
      <c r="D289" s="63">
        <v>1</v>
      </c>
      <c r="E289" s="66">
        <v>70000</v>
      </c>
      <c r="F289" s="65">
        <f ca="1">INDIRECT(ADDRESS(ROW(),COLUMN()-2,4))*INDIRECT(ADDRESS(ROW(),COLUMN()-1,4))</f>
        <v>70000</v>
      </c>
      <c r="G289" s="5"/>
      <c r="H289" s="5"/>
      <c r="I289" s="5"/>
      <c r="J289" s="5"/>
    </row>
    <row r="290" spans="1:10" ht="13.5" customHeight="1" x14ac:dyDescent="0.2">
      <c r="A290" s="63">
        <v>39121701</v>
      </c>
      <c r="B290" s="64" t="str">
        <f ca="1">IFERROR(INDEX(UNSPSCDes,MATCH(INDIRECT(ADDRESS(ROW(),COLUMN()-1,4)),UNSPSCCode,0)),"")</f>
        <v>Soportes eléctricos</v>
      </c>
      <c r="C290" s="63" t="s">
        <v>18143</v>
      </c>
      <c r="D290" s="63">
        <v>3</v>
      </c>
      <c r="E290" s="66">
        <v>4166.6665999999996</v>
      </c>
      <c r="F290" s="65">
        <f ca="1">INDIRECT(ADDRESS(ROW(),COLUMN()-2,4))*INDIRECT(ADDRESS(ROW(),COLUMN()-1,4))</f>
        <v>12499.999799999998</v>
      </c>
      <c r="G290" s="5"/>
      <c r="H290" s="5"/>
      <c r="I290" s="5"/>
      <c r="J290" s="5"/>
    </row>
    <row r="291" spans="1:10" ht="14.1" customHeight="1" x14ac:dyDescent="0.2">
      <c r="A291" s="5"/>
      <c r="B291" s="5"/>
      <c r="C291" s="5"/>
      <c r="D291" s="5"/>
      <c r="E291" s="68" t="s">
        <v>12549</v>
      </c>
      <c r="F291" s="69">
        <f ca="1">SUM(Table328[MONTO TOTAL ESTIMADO])</f>
        <v>119999.99979999999</v>
      </c>
      <c r="G291" s="5"/>
      <c r="H291" s="5" t="str">
        <f>C281</f>
        <v>Servicios</v>
      </c>
      <c r="I291" s="5" t="str">
        <f>E281</f>
        <v>Sí</v>
      </c>
      <c r="J291" s="5" t="str">
        <f>D281</f>
        <v>Compras por debajo del Umbral</v>
      </c>
    </row>
    <row r="292" spans="1:10" ht="14.1" customHeight="1" thickBot="1" x14ac:dyDescent="0.3"/>
    <row r="293" spans="1:10" ht="33.75" customHeight="1" thickBot="1" x14ac:dyDescent="0.25">
      <c r="A293" s="59" t="s">
        <v>16382</v>
      </c>
      <c r="B293" s="59" t="s">
        <v>161</v>
      </c>
      <c r="C293" s="59" t="s">
        <v>11723</v>
      </c>
      <c r="D293" s="59" t="s">
        <v>14377</v>
      </c>
      <c r="E293" s="59" t="s">
        <v>10961</v>
      </c>
      <c r="F293" s="59" t="s">
        <v>11094</v>
      </c>
      <c r="G293" s="5"/>
      <c r="H293" s="5"/>
      <c r="I293" s="5"/>
      <c r="J293" s="5"/>
    </row>
    <row r="294" spans="1:10" ht="13.5" customHeight="1" thickBot="1" x14ac:dyDescent="0.25">
      <c r="A294" s="61" t="s">
        <v>18843</v>
      </c>
      <c r="B294" s="61" t="s">
        <v>18843</v>
      </c>
      <c r="C294" s="61" t="s">
        <v>6798</v>
      </c>
      <c r="D294" s="61" t="s">
        <v>10170</v>
      </c>
      <c r="E294" s="61" t="s">
        <v>8854</v>
      </c>
      <c r="F294" s="61"/>
      <c r="G294" s="5"/>
      <c r="H294" s="5"/>
      <c r="I294" s="5"/>
      <c r="J294" s="5"/>
    </row>
    <row r="295" spans="1:10" ht="14.1" customHeight="1" thickBot="1" x14ac:dyDescent="0.25">
      <c r="A295" s="80" t="s">
        <v>14828</v>
      </c>
      <c r="B295" s="62" t="s">
        <v>8528</v>
      </c>
      <c r="C295" s="71">
        <v>45110</v>
      </c>
      <c r="D295" s="80" t="s">
        <v>9385</v>
      </c>
      <c r="E295" s="62" t="s">
        <v>13092</v>
      </c>
      <c r="F295" s="61" t="s">
        <v>3080</v>
      </c>
      <c r="G295" s="5"/>
      <c r="H295" s="5"/>
      <c r="I295" s="5"/>
      <c r="J295" s="5"/>
    </row>
    <row r="296" spans="1:10" ht="14.1" customHeight="1" thickBot="1" x14ac:dyDescent="0.25">
      <c r="A296" s="81"/>
      <c r="B296" s="62" t="s">
        <v>1786</v>
      </c>
      <c r="C296" s="60">
        <f>IF(C295="","",IF(AND(MONTH(C295)&gt;=1,MONTH(C295)&lt;=3),1,IF(AND(MONTH(C295)&gt;=4,MONTH(C295)&lt;=6),2,IF(AND(MONTH(C295)&gt;=7,MONTH(C295)&lt;=9),3,4))))</f>
        <v>3</v>
      </c>
      <c r="D296" s="81"/>
      <c r="E296" s="62" t="s">
        <v>2417</v>
      </c>
      <c r="F296" s="61" t="s">
        <v>11111</v>
      </c>
      <c r="G296" s="5"/>
      <c r="H296" s="5"/>
      <c r="I296" s="5"/>
      <c r="J296" s="5"/>
    </row>
    <row r="297" spans="1:10" ht="14.1" customHeight="1" thickBot="1" x14ac:dyDescent="0.25">
      <c r="A297" s="81"/>
      <c r="B297" s="62" t="s">
        <v>12941</v>
      </c>
      <c r="C297" s="71">
        <v>45111</v>
      </c>
      <c r="D297" s="81"/>
      <c r="E297" s="62" t="s">
        <v>3073</v>
      </c>
      <c r="F297" s="61" t="s">
        <v>11111</v>
      </c>
      <c r="G297" s="5"/>
      <c r="H297" s="5"/>
      <c r="I297" s="5"/>
      <c r="J297" s="5"/>
    </row>
    <row r="298" spans="1:10" ht="14.1" customHeight="1" thickBot="1" x14ac:dyDescent="0.25">
      <c r="A298" s="81"/>
      <c r="B298" s="62" t="s">
        <v>1786</v>
      </c>
      <c r="C298" s="60">
        <f>IF(C297="","",IF(AND(MONTH(C297)&gt;=1,MONTH(C297)&lt;=3),1,IF(AND(MONTH(C297)&gt;=4,MONTH(C297)&lt;=6),2,IF(AND(MONTH(C297)&gt;=7,MONTH(C297)&lt;=9),3,4))))</f>
        <v>3</v>
      </c>
      <c r="D298" s="81"/>
      <c r="E298" s="62" t="s">
        <v>13191</v>
      </c>
      <c r="F298" s="61" t="s">
        <v>11111</v>
      </c>
      <c r="G298" s="5"/>
      <c r="H298" s="5"/>
      <c r="I298" s="5"/>
      <c r="J298" s="5"/>
    </row>
    <row r="299" spans="1:10" ht="14.1" customHeight="1" thickBot="1" x14ac:dyDescent="0.25">
      <c r="A299" s="5"/>
      <c r="B299" s="5"/>
      <c r="C299" s="5"/>
      <c r="D299" s="5"/>
      <c r="E299" s="5"/>
      <c r="F299" s="5"/>
      <c r="G299" s="5"/>
      <c r="H299" s="5"/>
      <c r="I299" s="5"/>
      <c r="J299" s="5"/>
    </row>
    <row r="300" spans="1:10" ht="14.1" customHeight="1" thickBot="1" x14ac:dyDescent="0.25">
      <c r="A300" s="67" t="s">
        <v>15735</v>
      </c>
      <c r="B300" s="67" t="s">
        <v>16146</v>
      </c>
      <c r="C300" s="67" t="s">
        <v>15641</v>
      </c>
      <c r="D300" s="67" t="s">
        <v>15251</v>
      </c>
      <c r="E300" s="67" t="s">
        <v>6932</v>
      </c>
      <c r="F300" s="67" t="s">
        <v>15280</v>
      </c>
      <c r="G300" s="5"/>
      <c r="H300" s="5"/>
      <c r="I300" s="5"/>
      <c r="J300" s="5"/>
    </row>
    <row r="301" spans="1:10" ht="13.5" customHeight="1" x14ac:dyDescent="0.2">
      <c r="A301" s="63">
        <v>39121701</v>
      </c>
      <c r="B301" s="64" t="str">
        <f ca="1">IFERROR(INDEX(UNSPSCDes,MATCH(INDIRECT(ADDRESS(ROW(),COLUMN()-1,4)),UNSPSCCode,0)),"")</f>
        <v>Soportes eléctricos</v>
      </c>
      <c r="C301" s="63" t="s">
        <v>18143</v>
      </c>
      <c r="D301" s="63">
        <v>3</v>
      </c>
      <c r="E301" s="66">
        <v>12500</v>
      </c>
      <c r="F301" s="65">
        <f ca="1">INDIRECT(ADDRESS(ROW(),COLUMN()-2,4))*INDIRECT(ADDRESS(ROW(),COLUMN()-1,4))</f>
        <v>37500</v>
      </c>
      <c r="G301" s="5"/>
      <c r="H301" s="5"/>
      <c r="I301" s="5"/>
      <c r="J301" s="5"/>
    </row>
    <row r="302" spans="1:10" ht="13.5" customHeight="1" x14ac:dyDescent="0.2">
      <c r="A302" s="63">
        <v>39121701</v>
      </c>
      <c r="B302" s="64" t="str">
        <f ca="1">IFERROR(INDEX(UNSPSCDes,MATCH(INDIRECT(ADDRESS(ROW(),COLUMN()-1,4)),UNSPSCCode,0)),"")</f>
        <v>Soportes eléctricos</v>
      </c>
      <c r="C302" s="63" t="s">
        <v>18143</v>
      </c>
      <c r="D302" s="63">
        <v>3</v>
      </c>
      <c r="E302" s="66">
        <v>4166.6665999999996</v>
      </c>
      <c r="F302" s="65">
        <f ca="1">INDIRECT(ADDRESS(ROW(),COLUMN()-2,4))*INDIRECT(ADDRESS(ROW(),COLUMN()-1,4))</f>
        <v>12499.999799999998</v>
      </c>
      <c r="G302" s="5"/>
      <c r="H302" s="5"/>
      <c r="I302" s="5"/>
      <c r="J302" s="5"/>
    </row>
    <row r="303" spans="1:10" ht="14.1" customHeight="1" x14ac:dyDescent="0.2">
      <c r="A303" s="5"/>
      <c r="B303" s="5"/>
      <c r="C303" s="5"/>
      <c r="D303" s="5"/>
      <c r="E303" s="68" t="s">
        <v>12549</v>
      </c>
      <c r="F303" s="69">
        <f ca="1">SUM(Table329[MONTO TOTAL ESTIMADO])</f>
        <v>49999.999799999998</v>
      </c>
      <c r="G303" s="5"/>
      <c r="H303" s="5" t="str">
        <f>C294</f>
        <v>Servicios</v>
      </c>
      <c r="I303" s="5" t="str">
        <f>E294</f>
        <v>Sí</v>
      </c>
      <c r="J303" s="5" t="str">
        <f>D294</f>
        <v>Compras por debajo del Umbral</v>
      </c>
    </row>
    <row r="304" spans="1:10" ht="14.1" customHeight="1" thickBot="1" x14ac:dyDescent="0.3"/>
    <row r="305" spans="1:10" ht="33.75" customHeight="1" thickBot="1" x14ac:dyDescent="0.25">
      <c r="A305" s="59" t="s">
        <v>16382</v>
      </c>
      <c r="B305" s="59" t="s">
        <v>161</v>
      </c>
      <c r="C305" s="59" t="s">
        <v>11723</v>
      </c>
      <c r="D305" s="59" t="s">
        <v>14377</v>
      </c>
      <c r="E305" s="59" t="s">
        <v>10961</v>
      </c>
      <c r="F305" s="59" t="s">
        <v>11094</v>
      </c>
      <c r="G305" s="5"/>
      <c r="H305" s="5"/>
      <c r="I305" s="5"/>
      <c r="J305" s="5"/>
    </row>
    <row r="306" spans="1:10" ht="14.1" customHeight="1" thickBot="1" x14ac:dyDescent="0.25">
      <c r="A306" s="61" t="s">
        <v>18843</v>
      </c>
      <c r="B306" s="61" t="s">
        <v>18843</v>
      </c>
      <c r="C306" s="61" t="s">
        <v>6798</v>
      </c>
      <c r="D306" s="61" t="s">
        <v>10170</v>
      </c>
      <c r="E306" s="61" t="s">
        <v>8854</v>
      </c>
      <c r="F306" s="61"/>
      <c r="G306" s="5"/>
      <c r="H306" s="5"/>
      <c r="I306" s="5"/>
      <c r="J306" s="5"/>
    </row>
    <row r="307" spans="1:10" ht="14.1" customHeight="1" thickBot="1" x14ac:dyDescent="0.25">
      <c r="A307" s="80" t="s">
        <v>14828</v>
      </c>
      <c r="B307" s="62" t="s">
        <v>8528</v>
      </c>
      <c r="C307" s="71">
        <v>45201</v>
      </c>
      <c r="D307" s="80" t="s">
        <v>9385</v>
      </c>
      <c r="E307" s="62" t="s">
        <v>13092</v>
      </c>
      <c r="F307" s="61" t="s">
        <v>3080</v>
      </c>
      <c r="G307" s="5"/>
      <c r="H307" s="5"/>
      <c r="I307" s="5"/>
      <c r="J307" s="5"/>
    </row>
    <row r="308" spans="1:10" ht="14.1" customHeight="1" thickBot="1" x14ac:dyDescent="0.25">
      <c r="A308" s="81"/>
      <c r="B308" s="62" t="s">
        <v>1786</v>
      </c>
      <c r="C308" s="60">
        <f>IF(C307="","",IF(AND(MONTH(C307)&gt;=1,MONTH(C307)&lt;=3),1,IF(AND(MONTH(C307)&gt;=4,MONTH(C307)&lt;=6),2,IF(AND(MONTH(C307)&gt;=7,MONTH(C307)&lt;=9),3,4))))</f>
        <v>4</v>
      </c>
      <c r="D308" s="81"/>
      <c r="E308" s="62" t="s">
        <v>2417</v>
      </c>
      <c r="F308" s="61" t="s">
        <v>11111</v>
      </c>
      <c r="G308" s="5"/>
      <c r="H308" s="5"/>
      <c r="I308" s="5"/>
      <c r="J308" s="5"/>
    </row>
    <row r="309" spans="1:10" ht="14.1" customHeight="1" thickBot="1" x14ac:dyDescent="0.25">
      <c r="A309" s="81"/>
      <c r="B309" s="62" t="s">
        <v>12941</v>
      </c>
      <c r="C309" s="71">
        <v>45202</v>
      </c>
      <c r="D309" s="81"/>
      <c r="E309" s="62" t="s">
        <v>3073</v>
      </c>
      <c r="F309" s="61" t="s">
        <v>11111</v>
      </c>
      <c r="G309" s="5"/>
      <c r="H309" s="5"/>
      <c r="I309" s="5"/>
      <c r="J309" s="5"/>
    </row>
    <row r="310" spans="1:10" ht="14.1" customHeight="1" thickBot="1" x14ac:dyDescent="0.25">
      <c r="A310" s="81"/>
      <c r="B310" s="62" t="s">
        <v>1786</v>
      </c>
      <c r="C310" s="60">
        <f>IF(C309="","",IF(AND(MONTH(C309)&gt;=1,MONTH(C309)&lt;=3),1,IF(AND(MONTH(C309)&gt;=4,MONTH(C309)&lt;=6),2,IF(AND(MONTH(C309)&gt;=7,MONTH(C309)&lt;=9),3,4))))</f>
        <v>4</v>
      </c>
      <c r="D310" s="81"/>
      <c r="E310" s="62" t="s">
        <v>13191</v>
      </c>
      <c r="F310" s="61" t="s">
        <v>11111</v>
      </c>
      <c r="G310" s="5"/>
      <c r="H310" s="5"/>
      <c r="I310" s="5"/>
      <c r="J310" s="5"/>
    </row>
    <row r="311" spans="1:10" ht="14.1" customHeight="1" thickBot="1" x14ac:dyDescent="0.25">
      <c r="A311" s="5"/>
      <c r="B311" s="5"/>
      <c r="C311" s="5"/>
      <c r="D311" s="5"/>
      <c r="E311" s="5"/>
      <c r="F311" s="5"/>
      <c r="G311" s="5"/>
      <c r="H311" s="5"/>
      <c r="I311" s="5"/>
      <c r="J311" s="5"/>
    </row>
    <row r="312" spans="1:10" ht="14.1" customHeight="1" thickBot="1" x14ac:dyDescent="0.25">
      <c r="A312" s="67" t="s">
        <v>15735</v>
      </c>
      <c r="B312" s="67" t="s">
        <v>16146</v>
      </c>
      <c r="C312" s="67" t="s">
        <v>15641</v>
      </c>
      <c r="D312" s="67" t="s">
        <v>15251</v>
      </c>
      <c r="E312" s="67" t="s">
        <v>6932</v>
      </c>
      <c r="F312" s="67" t="s">
        <v>15280</v>
      </c>
      <c r="G312" s="5"/>
      <c r="H312" s="5"/>
      <c r="I312" s="5"/>
      <c r="J312" s="5"/>
    </row>
    <row r="313" spans="1:10" ht="13.5" customHeight="1" x14ac:dyDescent="0.2">
      <c r="A313" s="63">
        <v>39121701</v>
      </c>
      <c r="B313" s="64" t="str">
        <f ca="1">IFERROR(INDEX(UNSPSCDes,MATCH(INDIRECT(ADDRESS(ROW(),COLUMN()-1,4)),UNSPSCCode,0)),"")</f>
        <v>Soportes eléctricos</v>
      </c>
      <c r="C313" s="63" t="s">
        <v>18143</v>
      </c>
      <c r="D313" s="63">
        <v>3</v>
      </c>
      <c r="E313" s="66">
        <v>12500</v>
      </c>
      <c r="F313" s="65">
        <f ca="1">INDIRECT(ADDRESS(ROW(),COLUMN()-2,4))*INDIRECT(ADDRESS(ROW(),COLUMN()-1,4))</f>
        <v>37500</v>
      </c>
      <c r="G313" s="5"/>
      <c r="H313" s="5"/>
      <c r="I313" s="5"/>
      <c r="J313" s="5"/>
    </row>
    <row r="314" spans="1:10" ht="13.5" customHeight="1" x14ac:dyDescent="0.2">
      <c r="A314" s="63">
        <v>39121701</v>
      </c>
      <c r="B314" s="64" t="str">
        <f ca="1">IFERROR(INDEX(UNSPSCDes,MATCH(INDIRECT(ADDRESS(ROW(),COLUMN()-1,4)),UNSPSCCode,0)),"")</f>
        <v>Soportes eléctricos</v>
      </c>
      <c r="C314" s="63" t="s">
        <v>18143</v>
      </c>
      <c r="D314" s="63">
        <v>3</v>
      </c>
      <c r="E314" s="66">
        <v>4166.6665999999996</v>
      </c>
      <c r="F314" s="65">
        <f ca="1">INDIRECT(ADDRESS(ROW(),COLUMN()-2,4))*INDIRECT(ADDRESS(ROW(),COLUMN()-1,4))</f>
        <v>12499.999799999998</v>
      </c>
      <c r="G314" s="5"/>
      <c r="H314" s="5"/>
      <c r="I314" s="5"/>
      <c r="J314" s="5"/>
    </row>
    <row r="315" spans="1:10" ht="14.1" customHeight="1" x14ac:dyDescent="0.2">
      <c r="A315" s="5"/>
      <c r="B315" s="5"/>
      <c r="C315" s="5"/>
      <c r="D315" s="5"/>
      <c r="E315" s="68" t="s">
        <v>12549</v>
      </c>
      <c r="F315" s="69">
        <f ca="1">SUM(Table330[MONTO TOTAL ESTIMADO])</f>
        <v>49999.999799999998</v>
      </c>
      <c r="G315" s="5"/>
      <c r="H315" s="5" t="str">
        <f>C306</f>
        <v>Servicios</v>
      </c>
      <c r="I315" s="5" t="str">
        <f>E306</f>
        <v>Sí</v>
      </c>
      <c r="J315" s="5" t="str">
        <f>D306</f>
        <v>Compras por debajo del Umbral</v>
      </c>
    </row>
    <row r="316" spans="1:10" ht="14.1" customHeight="1" thickBot="1" x14ac:dyDescent="0.3"/>
    <row r="317" spans="1:10" ht="33.75" customHeight="1" thickBot="1" x14ac:dyDescent="0.25">
      <c r="A317" s="59" t="s">
        <v>16382</v>
      </c>
      <c r="B317" s="59" t="s">
        <v>161</v>
      </c>
      <c r="C317" s="59" t="s">
        <v>11723</v>
      </c>
      <c r="D317" s="59" t="s">
        <v>14377</v>
      </c>
      <c r="E317" s="59" t="s">
        <v>10961</v>
      </c>
      <c r="F317" s="59" t="s">
        <v>11094</v>
      </c>
      <c r="G317" s="5"/>
      <c r="H317" s="5"/>
      <c r="I317" s="5"/>
      <c r="J317" s="5"/>
    </row>
    <row r="318" spans="1:10" ht="14.1" customHeight="1" thickBot="1" x14ac:dyDescent="0.25">
      <c r="A318" s="61" t="s">
        <v>18844</v>
      </c>
      <c r="B318" s="61" t="s">
        <v>18845</v>
      </c>
      <c r="C318" s="61" t="s">
        <v>6798</v>
      </c>
      <c r="D318" s="61" t="s">
        <v>17483</v>
      </c>
      <c r="E318" s="61" t="s">
        <v>8854</v>
      </c>
      <c r="F318" s="61"/>
      <c r="G318" s="5"/>
      <c r="H318" s="5"/>
      <c r="I318" s="5"/>
      <c r="J318" s="5"/>
    </row>
    <row r="319" spans="1:10" ht="14.1" customHeight="1" thickBot="1" x14ac:dyDescent="0.25">
      <c r="A319" s="80" t="s">
        <v>14828</v>
      </c>
      <c r="B319" s="62" t="s">
        <v>8528</v>
      </c>
      <c r="C319" s="71">
        <v>44928</v>
      </c>
      <c r="D319" s="80" t="s">
        <v>9385</v>
      </c>
      <c r="E319" s="62" t="s">
        <v>13092</v>
      </c>
      <c r="F319" s="61" t="s">
        <v>3080</v>
      </c>
      <c r="G319" s="5"/>
      <c r="H319" s="5"/>
      <c r="I319" s="5"/>
      <c r="J319" s="5"/>
    </row>
    <row r="320" spans="1:10" ht="14.1" customHeight="1" thickBot="1" x14ac:dyDescent="0.25">
      <c r="A320" s="81"/>
      <c r="B320" s="62" t="s">
        <v>1786</v>
      </c>
      <c r="C320" s="60">
        <f>IF(C319="","",IF(AND(MONTH(C319)&gt;=1,MONTH(C319)&lt;=3),1,IF(AND(MONTH(C319)&gt;=4,MONTH(C319)&lt;=6),2,IF(AND(MONTH(C319)&gt;=7,MONTH(C319)&lt;=9),3,4))))</f>
        <v>1</v>
      </c>
      <c r="D320" s="81"/>
      <c r="E320" s="62" t="s">
        <v>2417</v>
      </c>
      <c r="F320" s="61" t="s">
        <v>11111</v>
      </c>
      <c r="G320" s="5"/>
      <c r="H320" s="5"/>
      <c r="I320" s="5"/>
      <c r="J320" s="5"/>
    </row>
    <row r="321" spans="1:10" ht="14.1" customHeight="1" thickBot="1" x14ac:dyDescent="0.25">
      <c r="A321" s="81"/>
      <c r="B321" s="62" t="s">
        <v>12941</v>
      </c>
      <c r="C321" s="71">
        <v>44943</v>
      </c>
      <c r="D321" s="81"/>
      <c r="E321" s="62" t="s">
        <v>3073</v>
      </c>
      <c r="F321" s="61" t="s">
        <v>11111</v>
      </c>
      <c r="G321" s="5"/>
      <c r="H321" s="5"/>
      <c r="I321" s="5"/>
      <c r="J321" s="5"/>
    </row>
    <row r="322" spans="1:10" ht="14.1" customHeight="1" thickBot="1" x14ac:dyDescent="0.25">
      <c r="A322" s="81"/>
      <c r="B322" s="62" t="s">
        <v>1786</v>
      </c>
      <c r="C322" s="60">
        <f>IF(C321="","",IF(AND(MONTH(C321)&gt;=1,MONTH(C321)&lt;=3),1,IF(AND(MONTH(C321)&gt;=4,MONTH(C321)&lt;=6),2,IF(AND(MONTH(C321)&gt;=7,MONTH(C321)&lt;=9),3,4))))</f>
        <v>1</v>
      </c>
      <c r="D322" s="81"/>
      <c r="E322" s="62" t="s">
        <v>13191</v>
      </c>
      <c r="F322" s="61" t="s">
        <v>11111</v>
      </c>
      <c r="G322" s="5"/>
      <c r="H322" s="5"/>
      <c r="I322" s="5"/>
      <c r="J322" s="5"/>
    </row>
    <row r="323" spans="1:10" ht="14.1" customHeight="1" thickBot="1" x14ac:dyDescent="0.25">
      <c r="A323" s="5"/>
      <c r="B323" s="5"/>
      <c r="C323" s="5"/>
      <c r="D323" s="5"/>
      <c r="E323" s="5"/>
      <c r="F323" s="5"/>
      <c r="G323" s="5"/>
      <c r="H323" s="5"/>
      <c r="I323" s="5"/>
      <c r="J323" s="5"/>
    </row>
    <row r="324" spans="1:10" ht="14.1" customHeight="1" thickBot="1" x14ac:dyDescent="0.25">
      <c r="A324" s="67" t="s">
        <v>15735</v>
      </c>
      <c r="B324" s="67" t="s">
        <v>16146</v>
      </c>
      <c r="C324" s="67" t="s">
        <v>15641</v>
      </c>
      <c r="D324" s="67" t="s">
        <v>15251</v>
      </c>
      <c r="E324" s="67" t="s">
        <v>6932</v>
      </c>
      <c r="F324" s="67" t="s">
        <v>15280</v>
      </c>
      <c r="G324" s="5"/>
      <c r="H324" s="5"/>
      <c r="I324" s="5"/>
      <c r="J324" s="5"/>
    </row>
    <row r="325" spans="1:10" ht="13.5" customHeight="1" x14ac:dyDescent="0.2">
      <c r="A325" s="77">
        <v>76111505</v>
      </c>
      <c r="B325" s="64" t="str">
        <f ca="1">IFERROR(INDEX(UNSPSCDes,MATCH(INDIRECT(ADDRESS(ROW(),COLUMN()-1,4)),UNSPSCCode,0)),"")</f>
        <v>Servicios de limpieza de telas y muebles</v>
      </c>
      <c r="C325" s="63" t="s">
        <v>18143</v>
      </c>
      <c r="D325" s="63">
        <v>3</v>
      </c>
      <c r="E325" s="66">
        <v>16666.6666</v>
      </c>
      <c r="F325" s="65">
        <f ca="1">INDIRECT(ADDRESS(ROW(),COLUMN()-2,4))*INDIRECT(ADDRESS(ROW(),COLUMN()-1,4))</f>
        <v>49999.999800000005</v>
      </c>
      <c r="G325" s="5"/>
      <c r="H325" s="5"/>
      <c r="I325" s="5"/>
      <c r="J325" s="5"/>
    </row>
    <row r="326" spans="1:10" ht="27" customHeight="1" x14ac:dyDescent="0.2">
      <c r="A326" s="63">
        <v>78180103</v>
      </c>
      <c r="B326" s="64" t="str">
        <f ca="1">IFERROR(INDEX(UNSPSCDes,MATCH(INDIRECT(ADDRESS(ROW(),COLUMN()-1,4)),UNSPSCCode,0)),"")</f>
        <v>Servicios de cambio de fluidos de aceite o de la transmisión</v>
      </c>
      <c r="C326" s="63" t="s">
        <v>18143</v>
      </c>
      <c r="D326" s="63">
        <v>3</v>
      </c>
      <c r="E326" s="66">
        <v>55833.333299999998</v>
      </c>
      <c r="F326" s="65">
        <f ca="1">INDIRECT(ADDRESS(ROW(),COLUMN()-2,4))*INDIRECT(ADDRESS(ROW(),COLUMN()-1,4))</f>
        <v>167499.9999</v>
      </c>
      <c r="G326" s="5"/>
      <c r="H326" s="5"/>
      <c r="I326" s="5"/>
      <c r="J326" s="5"/>
    </row>
    <row r="327" spans="1:10" ht="27" customHeight="1" x14ac:dyDescent="0.2">
      <c r="A327" s="63">
        <v>78180103</v>
      </c>
      <c r="B327" s="64" t="str">
        <f ca="1">IFERROR(INDEX(UNSPSCDes,MATCH(INDIRECT(ADDRESS(ROW(),COLUMN()-1,4)),UNSPSCCode,0)),"")</f>
        <v>Servicios de cambio de fluidos de aceite o de la transmisión</v>
      </c>
      <c r="C327" s="63" t="s">
        <v>18143</v>
      </c>
      <c r="D327" s="63">
        <v>3</v>
      </c>
      <c r="E327" s="66">
        <v>6000</v>
      </c>
      <c r="F327" s="65">
        <f ca="1">INDIRECT(ADDRESS(ROW(),COLUMN()-2,4))*INDIRECT(ADDRESS(ROW(),COLUMN()-1,4))</f>
        <v>18000</v>
      </c>
      <c r="G327" s="5"/>
      <c r="H327" s="5"/>
      <c r="I327" s="5"/>
      <c r="J327" s="5"/>
    </row>
    <row r="328" spans="1:10" ht="27" customHeight="1" x14ac:dyDescent="0.2">
      <c r="A328" s="77">
        <v>72102305</v>
      </c>
      <c r="B328" s="64" t="str">
        <f ca="1">IFERROR(INDEX(UNSPSCDes,MATCH(INDIRECT(ADDRESS(ROW(),COLUMN()-1,4)),UNSPSCCode,0)),"")</f>
        <v>Servicios de reparación, mantenimiento o reparación de aire acondicionado</v>
      </c>
      <c r="C328" s="63" t="s">
        <v>18143</v>
      </c>
      <c r="D328" s="63">
        <v>3</v>
      </c>
      <c r="E328" s="66">
        <v>10000</v>
      </c>
      <c r="F328" s="65">
        <f ca="1">INDIRECT(ADDRESS(ROW(),COLUMN()-2,4))*INDIRECT(ADDRESS(ROW(),COLUMN()-1,4))</f>
        <v>30000</v>
      </c>
      <c r="G328" s="5"/>
      <c r="H328" s="5"/>
      <c r="I328" s="5"/>
      <c r="J328" s="5"/>
    </row>
    <row r="329" spans="1:10" ht="14.1" customHeight="1" x14ac:dyDescent="0.2">
      <c r="A329" s="5"/>
      <c r="B329" s="5"/>
      <c r="C329" s="5"/>
      <c r="D329" s="5"/>
      <c r="E329" s="68" t="s">
        <v>12549</v>
      </c>
      <c r="F329" s="69">
        <f ca="1">SUM(Table331[MONTO TOTAL ESTIMADO])</f>
        <v>265499.99969999999</v>
      </c>
      <c r="G329" s="5"/>
      <c r="H329" s="5" t="str">
        <f>C318</f>
        <v>Servicios</v>
      </c>
      <c r="I329" s="5" t="str">
        <f>E318</f>
        <v>Sí</v>
      </c>
      <c r="J329" s="5" t="str">
        <f>D318</f>
        <v>Compras Menores</v>
      </c>
    </row>
    <row r="330" spans="1:10" ht="14.1" customHeight="1" thickBot="1" x14ac:dyDescent="0.3"/>
    <row r="331" spans="1:10" ht="33.75" customHeight="1" thickBot="1" x14ac:dyDescent="0.25">
      <c r="A331" s="59" t="s">
        <v>16382</v>
      </c>
      <c r="B331" s="59" t="s">
        <v>161</v>
      </c>
      <c r="C331" s="59" t="s">
        <v>11723</v>
      </c>
      <c r="D331" s="59" t="s">
        <v>14377</v>
      </c>
      <c r="E331" s="59" t="s">
        <v>10961</v>
      </c>
      <c r="F331" s="59" t="s">
        <v>11094</v>
      </c>
      <c r="G331" s="5"/>
      <c r="H331" s="5"/>
      <c r="I331" s="5"/>
      <c r="J331" s="5"/>
    </row>
    <row r="332" spans="1:10" ht="14.1" customHeight="1" thickBot="1" x14ac:dyDescent="0.25">
      <c r="A332" s="61" t="s">
        <v>18844</v>
      </c>
      <c r="B332" s="61" t="s">
        <v>18845</v>
      </c>
      <c r="C332" s="61" t="s">
        <v>6798</v>
      </c>
      <c r="D332" s="61" t="s">
        <v>17483</v>
      </c>
      <c r="E332" s="61" t="s">
        <v>8854</v>
      </c>
      <c r="F332" s="61"/>
      <c r="G332" s="5"/>
      <c r="H332" s="5"/>
      <c r="I332" s="5"/>
      <c r="J332" s="5"/>
    </row>
    <row r="333" spans="1:10" ht="14.1" customHeight="1" thickBot="1" x14ac:dyDescent="0.25">
      <c r="A333" s="80" t="s">
        <v>14828</v>
      </c>
      <c r="B333" s="62" t="s">
        <v>8528</v>
      </c>
      <c r="C333" s="71">
        <v>45019</v>
      </c>
      <c r="D333" s="80" t="s">
        <v>9385</v>
      </c>
      <c r="E333" s="62" t="s">
        <v>13092</v>
      </c>
      <c r="F333" s="61" t="s">
        <v>3080</v>
      </c>
      <c r="G333" s="5"/>
      <c r="H333" s="5"/>
      <c r="I333" s="5"/>
      <c r="J333" s="5"/>
    </row>
    <row r="334" spans="1:10" ht="14.1" customHeight="1" thickBot="1" x14ac:dyDescent="0.25">
      <c r="A334" s="81"/>
      <c r="B334" s="62" t="s">
        <v>1786</v>
      </c>
      <c r="C334" s="60">
        <f>IF(C333="","",IF(AND(MONTH(C333)&gt;=1,MONTH(C333)&lt;=3),1,IF(AND(MONTH(C333)&gt;=4,MONTH(C333)&lt;=6),2,IF(AND(MONTH(C333)&gt;=7,MONTH(C333)&lt;=9),3,4))))</f>
        <v>2</v>
      </c>
      <c r="D334" s="81"/>
      <c r="E334" s="62" t="s">
        <v>2417</v>
      </c>
      <c r="F334" s="61" t="s">
        <v>11111</v>
      </c>
      <c r="G334" s="5"/>
      <c r="H334" s="5"/>
      <c r="I334" s="5"/>
      <c r="J334" s="5"/>
    </row>
    <row r="335" spans="1:10" ht="14.1" customHeight="1" thickBot="1" x14ac:dyDescent="0.25">
      <c r="A335" s="81"/>
      <c r="B335" s="62" t="s">
        <v>12941</v>
      </c>
      <c r="C335" s="71">
        <v>45034</v>
      </c>
      <c r="D335" s="81"/>
      <c r="E335" s="62" t="s">
        <v>3073</v>
      </c>
      <c r="F335" s="61" t="s">
        <v>11111</v>
      </c>
      <c r="G335" s="5"/>
      <c r="H335" s="5"/>
      <c r="I335" s="5"/>
      <c r="J335" s="5"/>
    </row>
    <row r="336" spans="1:10" ht="14.1" customHeight="1" thickBot="1" x14ac:dyDescent="0.25">
      <c r="A336" s="81"/>
      <c r="B336" s="62" t="s">
        <v>1786</v>
      </c>
      <c r="C336" s="60">
        <f>IF(C335="","",IF(AND(MONTH(C335)&gt;=1,MONTH(C335)&lt;=3),1,IF(AND(MONTH(C335)&gt;=4,MONTH(C335)&lt;=6),2,IF(AND(MONTH(C335)&gt;=7,MONTH(C335)&lt;=9),3,4))))</f>
        <v>2</v>
      </c>
      <c r="D336" s="81"/>
      <c r="E336" s="62" t="s">
        <v>13191</v>
      </c>
      <c r="F336" s="61" t="s">
        <v>11111</v>
      </c>
      <c r="G336" s="5"/>
      <c r="H336" s="5"/>
      <c r="I336" s="5"/>
      <c r="J336" s="5"/>
    </row>
    <row r="337" spans="1:10" ht="14.1" customHeight="1" thickBot="1" x14ac:dyDescent="0.25">
      <c r="A337" s="5"/>
      <c r="B337" s="5"/>
      <c r="C337" s="5"/>
      <c r="D337" s="5"/>
      <c r="E337" s="5"/>
      <c r="F337" s="5"/>
      <c r="G337" s="5"/>
      <c r="H337" s="5"/>
      <c r="I337" s="5"/>
      <c r="J337" s="5"/>
    </row>
    <row r="338" spans="1:10" ht="14.1" customHeight="1" thickBot="1" x14ac:dyDescent="0.25">
      <c r="A338" s="67" t="s">
        <v>15735</v>
      </c>
      <c r="B338" s="67" t="s">
        <v>16146</v>
      </c>
      <c r="C338" s="67" t="s">
        <v>15641</v>
      </c>
      <c r="D338" s="67" t="s">
        <v>15251</v>
      </c>
      <c r="E338" s="67" t="s">
        <v>6932</v>
      </c>
      <c r="F338" s="67" t="s">
        <v>15280</v>
      </c>
      <c r="G338" s="5"/>
      <c r="H338" s="5"/>
      <c r="I338" s="5"/>
      <c r="J338" s="5"/>
    </row>
    <row r="339" spans="1:10" ht="13.5" customHeight="1" x14ac:dyDescent="0.2">
      <c r="A339" s="63">
        <v>76111505</v>
      </c>
      <c r="B339" s="64" t="str">
        <f t="shared" ref="B339:B344" ca="1" si="8">IFERROR(INDEX(UNSPSCDes,MATCH(INDIRECT(ADDRESS(ROW(),COLUMN()-1,4)),UNSPSCCode,0)),"")</f>
        <v>Servicios de limpieza de telas y muebles</v>
      </c>
      <c r="C339" s="63" t="s">
        <v>18143</v>
      </c>
      <c r="D339" s="63">
        <v>3</v>
      </c>
      <c r="E339" s="66">
        <v>16666.6666</v>
      </c>
      <c r="F339" s="65">
        <f t="shared" ref="F339:F344" ca="1" si="9">INDIRECT(ADDRESS(ROW(),COLUMN()-2,4))*INDIRECT(ADDRESS(ROW(),COLUMN()-1,4))</f>
        <v>49999.999800000005</v>
      </c>
      <c r="G339" s="5"/>
      <c r="H339" s="5"/>
      <c r="I339" s="5"/>
      <c r="J339" s="5"/>
    </row>
    <row r="340" spans="1:10" ht="13.5" customHeight="1" x14ac:dyDescent="0.2">
      <c r="A340" s="63">
        <v>39121701</v>
      </c>
      <c r="B340" s="64" t="str">
        <f t="shared" ca="1" si="8"/>
        <v>Soportes eléctricos</v>
      </c>
      <c r="C340" s="63" t="s">
        <v>1449</v>
      </c>
      <c r="D340" s="63">
        <v>1</v>
      </c>
      <c r="E340" s="66">
        <v>70000</v>
      </c>
      <c r="F340" s="65">
        <f t="shared" ca="1" si="9"/>
        <v>70000</v>
      </c>
      <c r="G340" s="5"/>
      <c r="H340" s="5"/>
      <c r="I340" s="5"/>
      <c r="J340" s="5"/>
    </row>
    <row r="341" spans="1:10" ht="27" customHeight="1" x14ac:dyDescent="0.2">
      <c r="A341" s="63">
        <v>78180103</v>
      </c>
      <c r="B341" s="64" t="str">
        <f t="shared" ca="1" si="8"/>
        <v>Servicios de cambio de fluidos de aceite o de la transmisión</v>
      </c>
      <c r="C341" s="63" t="s">
        <v>18143</v>
      </c>
      <c r="D341" s="63">
        <v>3</v>
      </c>
      <c r="E341" s="66">
        <v>55833.333299999998</v>
      </c>
      <c r="F341" s="65">
        <f t="shared" ca="1" si="9"/>
        <v>167499.9999</v>
      </c>
      <c r="G341" s="5"/>
      <c r="H341" s="5"/>
      <c r="I341" s="5"/>
      <c r="J341" s="5"/>
    </row>
    <row r="342" spans="1:10" ht="27" customHeight="1" x14ac:dyDescent="0.2">
      <c r="A342" s="63">
        <v>78180103</v>
      </c>
      <c r="B342" s="64" t="str">
        <f t="shared" ca="1" si="8"/>
        <v>Servicios de cambio de fluidos de aceite o de la transmisión</v>
      </c>
      <c r="C342" s="63" t="s">
        <v>18143</v>
      </c>
      <c r="D342" s="63">
        <v>3</v>
      </c>
      <c r="E342" s="66">
        <v>6000</v>
      </c>
      <c r="F342" s="65">
        <f t="shared" ca="1" si="9"/>
        <v>18000</v>
      </c>
      <c r="G342" s="5"/>
      <c r="H342" s="5"/>
      <c r="I342" s="5"/>
      <c r="J342" s="5"/>
    </row>
    <row r="343" spans="1:10" ht="27" customHeight="1" x14ac:dyDescent="0.2">
      <c r="A343" s="63">
        <v>72102305</v>
      </c>
      <c r="B343" s="64" t="str">
        <f t="shared" ca="1" si="8"/>
        <v>Servicios de reparación, mantenimiento o reparación de aire acondicionado</v>
      </c>
      <c r="C343" s="63" t="s">
        <v>18143</v>
      </c>
      <c r="D343" s="63">
        <v>3</v>
      </c>
      <c r="E343" s="66">
        <v>10000</v>
      </c>
      <c r="F343" s="65">
        <f t="shared" ca="1" si="9"/>
        <v>30000</v>
      </c>
      <c r="G343" s="5"/>
      <c r="H343" s="5"/>
      <c r="I343" s="5"/>
      <c r="J343" s="5"/>
    </row>
    <row r="344" spans="1:10" ht="27" customHeight="1" x14ac:dyDescent="0.2">
      <c r="A344" s="63">
        <v>72102305</v>
      </c>
      <c r="B344" s="64" t="str">
        <f t="shared" ca="1" si="8"/>
        <v>Servicios de reparación, mantenimiento o reparación de aire acondicionado</v>
      </c>
      <c r="C344" s="63" t="s">
        <v>1449</v>
      </c>
      <c r="D344" s="63">
        <v>1</v>
      </c>
      <c r="E344" s="66">
        <v>35000</v>
      </c>
      <c r="F344" s="65">
        <f t="shared" ca="1" si="9"/>
        <v>35000</v>
      </c>
      <c r="G344" s="5"/>
      <c r="H344" s="5"/>
      <c r="I344" s="5"/>
      <c r="J344" s="5"/>
    </row>
    <row r="345" spans="1:10" ht="14.1" customHeight="1" x14ac:dyDescent="0.2">
      <c r="A345" s="5"/>
      <c r="B345" s="5"/>
      <c r="C345" s="5"/>
      <c r="D345" s="5"/>
      <c r="E345" s="68" t="s">
        <v>12549</v>
      </c>
      <c r="F345" s="69">
        <f ca="1">SUM(Table332[MONTO TOTAL ESTIMADO])</f>
        <v>370499.99969999999</v>
      </c>
      <c r="G345" s="5"/>
      <c r="H345" s="5" t="str">
        <f>C332</f>
        <v>Servicios</v>
      </c>
      <c r="I345" s="5" t="str">
        <f>E332</f>
        <v>Sí</v>
      </c>
      <c r="J345" s="5" t="str">
        <f>D332</f>
        <v>Compras Menores</v>
      </c>
    </row>
    <row r="346" spans="1:10" ht="14.1" customHeight="1" thickBot="1" x14ac:dyDescent="0.3"/>
    <row r="347" spans="1:10" ht="33.75" customHeight="1" thickBot="1" x14ac:dyDescent="0.25">
      <c r="A347" s="59" t="s">
        <v>16382</v>
      </c>
      <c r="B347" s="59" t="s">
        <v>161</v>
      </c>
      <c r="C347" s="59" t="s">
        <v>11723</v>
      </c>
      <c r="D347" s="59" t="s">
        <v>14377</v>
      </c>
      <c r="E347" s="59" t="s">
        <v>10961</v>
      </c>
      <c r="F347" s="59" t="s">
        <v>11094</v>
      </c>
      <c r="G347" s="5"/>
      <c r="H347" s="5"/>
      <c r="I347" s="5"/>
      <c r="J347" s="5"/>
    </row>
    <row r="348" spans="1:10" ht="14.1" customHeight="1" thickBot="1" x14ac:dyDescent="0.25">
      <c r="A348" s="61" t="s">
        <v>18844</v>
      </c>
      <c r="B348" s="61" t="s">
        <v>18845</v>
      </c>
      <c r="C348" s="61" t="s">
        <v>6798</v>
      </c>
      <c r="D348" s="61" t="s">
        <v>17483</v>
      </c>
      <c r="E348" s="61" t="s">
        <v>8854</v>
      </c>
      <c r="F348" s="61"/>
      <c r="G348" s="5"/>
      <c r="H348" s="5"/>
      <c r="I348" s="5"/>
      <c r="J348" s="5"/>
    </row>
    <row r="349" spans="1:10" ht="14.1" customHeight="1" thickBot="1" x14ac:dyDescent="0.25">
      <c r="A349" s="80" t="s">
        <v>14828</v>
      </c>
      <c r="B349" s="62" t="s">
        <v>8528</v>
      </c>
      <c r="C349" s="71">
        <v>45110</v>
      </c>
      <c r="D349" s="80" t="s">
        <v>9385</v>
      </c>
      <c r="E349" s="62" t="s">
        <v>13092</v>
      </c>
      <c r="F349" s="61" t="s">
        <v>3080</v>
      </c>
      <c r="G349" s="5"/>
      <c r="H349" s="5"/>
      <c r="I349" s="5"/>
      <c r="J349" s="5"/>
    </row>
    <row r="350" spans="1:10" ht="14.1" customHeight="1" thickBot="1" x14ac:dyDescent="0.25">
      <c r="A350" s="81"/>
      <c r="B350" s="62" t="s">
        <v>1786</v>
      </c>
      <c r="C350" s="60">
        <f>IF(C349="","",IF(AND(MONTH(C349)&gt;=1,MONTH(C349)&lt;=3),1,IF(AND(MONTH(C349)&gt;=4,MONTH(C349)&lt;=6),2,IF(AND(MONTH(C349)&gt;=7,MONTH(C349)&lt;=9),3,4))))</f>
        <v>3</v>
      </c>
      <c r="D350" s="81"/>
      <c r="E350" s="62" t="s">
        <v>2417</v>
      </c>
      <c r="F350" s="61" t="s">
        <v>11111</v>
      </c>
      <c r="G350" s="5"/>
      <c r="H350" s="5"/>
      <c r="I350" s="5"/>
      <c r="J350" s="5"/>
    </row>
    <row r="351" spans="1:10" ht="14.1" customHeight="1" thickBot="1" x14ac:dyDescent="0.25">
      <c r="A351" s="81"/>
      <c r="B351" s="62" t="s">
        <v>12941</v>
      </c>
      <c r="C351" s="71">
        <v>45125</v>
      </c>
      <c r="D351" s="81"/>
      <c r="E351" s="62" t="s">
        <v>3073</v>
      </c>
      <c r="F351" s="61" t="s">
        <v>11111</v>
      </c>
      <c r="G351" s="5"/>
      <c r="H351" s="5"/>
      <c r="I351" s="5"/>
      <c r="J351" s="5"/>
    </row>
    <row r="352" spans="1:10" ht="14.1" customHeight="1" thickBot="1" x14ac:dyDescent="0.25">
      <c r="A352" s="81"/>
      <c r="B352" s="62" t="s">
        <v>1786</v>
      </c>
      <c r="C352" s="60">
        <f>IF(C351="","",IF(AND(MONTH(C351)&gt;=1,MONTH(C351)&lt;=3),1,IF(AND(MONTH(C351)&gt;=4,MONTH(C351)&lt;=6),2,IF(AND(MONTH(C351)&gt;=7,MONTH(C351)&lt;=9),3,4))))</f>
        <v>3</v>
      </c>
      <c r="D352" s="81"/>
      <c r="E352" s="62" t="s">
        <v>13191</v>
      </c>
      <c r="F352" s="61" t="s">
        <v>11111</v>
      </c>
      <c r="G352" s="5"/>
      <c r="H352" s="5"/>
      <c r="I352" s="5"/>
      <c r="J352" s="5"/>
    </row>
    <row r="353" spans="1:10" ht="14.1" customHeight="1" thickBot="1" x14ac:dyDescent="0.25">
      <c r="A353" s="5"/>
      <c r="B353" s="5"/>
      <c r="C353" s="5"/>
      <c r="D353" s="5"/>
      <c r="E353" s="5"/>
      <c r="F353" s="5"/>
      <c r="G353" s="5"/>
      <c r="H353" s="5"/>
      <c r="I353" s="5"/>
      <c r="J353" s="5"/>
    </row>
    <row r="354" spans="1:10" ht="14.1" customHeight="1" thickBot="1" x14ac:dyDescent="0.25">
      <c r="A354" s="67" t="s">
        <v>15735</v>
      </c>
      <c r="B354" s="67" t="s">
        <v>16146</v>
      </c>
      <c r="C354" s="67" t="s">
        <v>15641</v>
      </c>
      <c r="D354" s="67" t="s">
        <v>15251</v>
      </c>
      <c r="E354" s="67" t="s">
        <v>6932</v>
      </c>
      <c r="F354" s="67" t="s">
        <v>15280</v>
      </c>
      <c r="G354" s="5"/>
      <c r="H354" s="5"/>
      <c r="I354" s="5"/>
      <c r="J354" s="5"/>
    </row>
    <row r="355" spans="1:10" ht="13.5" customHeight="1" x14ac:dyDescent="0.2">
      <c r="A355" s="63">
        <v>76111505</v>
      </c>
      <c r="B355" s="64" t="str">
        <f ca="1">IFERROR(INDEX(UNSPSCDes,MATCH(INDIRECT(ADDRESS(ROW(),COLUMN()-1,4)),UNSPSCCode,0)),"")</f>
        <v>Servicios de limpieza de telas y muebles</v>
      </c>
      <c r="C355" s="63" t="s">
        <v>18143</v>
      </c>
      <c r="D355" s="63">
        <v>3</v>
      </c>
      <c r="E355" s="66">
        <v>16666.6666</v>
      </c>
      <c r="F355" s="65">
        <f ca="1">INDIRECT(ADDRESS(ROW(),COLUMN()-2,4))*INDIRECT(ADDRESS(ROW(),COLUMN()-1,4))</f>
        <v>49999.999800000005</v>
      </c>
      <c r="G355" s="5"/>
      <c r="H355" s="5"/>
      <c r="I355" s="5"/>
      <c r="J355" s="5"/>
    </row>
    <row r="356" spans="1:10" ht="27" customHeight="1" x14ac:dyDescent="0.2">
      <c r="A356" s="63">
        <v>78180103</v>
      </c>
      <c r="B356" s="64" t="str">
        <f ca="1">IFERROR(INDEX(UNSPSCDes,MATCH(INDIRECT(ADDRESS(ROW(),COLUMN()-1,4)),UNSPSCCode,0)),"")</f>
        <v>Servicios de cambio de fluidos de aceite o de la transmisión</v>
      </c>
      <c r="C356" s="63" t="s">
        <v>18143</v>
      </c>
      <c r="D356" s="63">
        <v>3</v>
      </c>
      <c r="E356" s="66">
        <v>55833.333299999998</v>
      </c>
      <c r="F356" s="65">
        <f ca="1">INDIRECT(ADDRESS(ROW(),COLUMN()-2,4))*INDIRECT(ADDRESS(ROW(),COLUMN()-1,4))</f>
        <v>167499.9999</v>
      </c>
      <c r="G356" s="5"/>
      <c r="H356" s="5"/>
      <c r="I356" s="5"/>
      <c r="J356" s="5"/>
    </row>
    <row r="357" spans="1:10" ht="27" customHeight="1" x14ac:dyDescent="0.2">
      <c r="A357" s="63">
        <v>78180103</v>
      </c>
      <c r="B357" s="64" t="str">
        <f ca="1">IFERROR(INDEX(UNSPSCDes,MATCH(INDIRECT(ADDRESS(ROW(),COLUMN()-1,4)),UNSPSCCode,0)),"")</f>
        <v>Servicios de cambio de fluidos de aceite o de la transmisión</v>
      </c>
      <c r="C357" s="63" t="s">
        <v>18143</v>
      </c>
      <c r="D357" s="63">
        <v>3</v>
      </c>
      <c r="E357" s="66">
        <v>6000</v>
      </c>
      <c r="F357" s="65">
        <f ca="1">INDIRECT(ADDRESS(ROW(),COLUMN()-2,4))*INDIRECT(ADDRESS(ROW(),COLUMN()-1,4))</f>
        <v>18000</v>
      </c>
      <c r="G357" s="5"/>
      <c r="H357" s="5"/>
      <c r="I357" s="5"/>
      <c r="J357" s="5"/>
    </row>
    <row r="358" spans="1:10" ht="27" customHeight="1" x14ac:dyDescent="0.2">
      <c r="A358" s="63">
        <v>72102305</v>
      </c>
      <c r="B358" s="64" t="str">
        <f ca="1">IFERROR(INDEX(UNSPSCDes,MATCH(INDIRECT(ADDRESS(ROW(),COLUMN()-1,4)),UNSPSCCode,0)),"")</f>
        <v>Servicios de reparación, mantenimiento o reparación de aire acondicionado</v>
      </c>
      <c r="C358" s="63" t="s">
        <v>18143</v>
      </c>
      <c r="D358" s="63">
        <v>3</v>
      </c>
      <c r="E358" s="66">
        <v>10000</v>
      </c>
      <c r="F358" s="65">
        <f ca="1">INDIRECT(ADDRESS(ROW(),COLUMN()-2,4))*INDIRECT(ADDRESS(ROW(),COLUMN()-1,4))</f>
        <v>30000</v>
      </c>
      <c r="G358" s="5"/>
      <c r="H358" s="5"/>
      <c r="I358" s="5"/>
      <c r="J358" s="5"/>
    </row>
    <row r="359" spans="1:10" ht="14.1" customHeight="1" x14ac:dyDescent="0.2">
      <c r="A359" s="5"/>
      <c r="B359" s="5"/>
      <c r="C359" s="5"/>
      <c r="D359" s="5"/>
      <c r="E359" s="68" t="s">
        <v>12549</v>
      </c>
      <c r="F359" s="69">
        <f ca="1">SUM(Table333[MONTO TOTAL ESTIMADO])</f>
        <v>265499.99969999999</v>
      </c>
      <c r="G359" s="5"/>
      <c r="H359" s="5" t="str">
        <f>C348</f>
        <v>Servicios</v>
      </c>
      <c r="I359" s="5" t="str">
        <f>E348</f>
        <v>Sí</v>
      </c>
      <c r="J359" s="5" t="str">
        <f>D348</f>
        <v>Compras Menores</v>
      </c>
    </row>
    <row r="360" spans="1:10" ht="14.1" customHeight="1" thickBot="1" x14ac:dyDescent="0.3"/>
    <row r="361" spans="1:10" ht="33.75" customHeight="1" thickBot="1" x14ac:dyDescent="0.25">
      <c r="A361" s="59" t="s">
        <v>16382</v>
      </c>
      <c r="B361" s="59" t="s">
        <v>161</v>
      </c>
      <c r="C361" s="59" t="s">
        <v>11723</v>
      </c>
      <c r="D361" s="59" t="s">
        <v>14377</v>
      </c>
      <c r="E361" s="59" t="s">
        <v>10961</v>
      </c>
      <c r="F361" s="59" t="s">
        <v>11094</v>
      </c>
      <c r="G361" s="5"/>
      <c r="H361" s="5"/>
      <c r="I361" s="5"/>
      <c r="J361" s="5"/>
    </row>
    <row r="362" spans="1:10" ht="14.1" customHeight="1" thickBot="1" x14ac:dyDescent="0.25">
      <c r="A362" s="61" t="s">
        <v>18844</v>
      </c>
      <c r="B362" s="61" t="s">
        <v>18845</v>
      </c>
      <c r="C362" s="61" t="s">
        <v>6798</v>
      </c>
      <c r="D362" s="61" t="s">
        <v>17483</v>
      </c>
      <c r="E362" s="61" t="s">
        <v>8854</v>
      </c>
      <c r="F362" s="61"/>
      <c r="G362" s="5"/>
      <c r="H362" s="5"/>
      <c r="I362" s="5"/>
      <c r="J362" s="5"/>
    </row>
    <row r="363" spans="1:10" ht="14.1" customHeight="1" thickBot="1" x14ac:dyDescent="0.25">
      <c r="A363" s="80" t="s">
        <v>14828</v>
      </c>
      <c r="B363" s="62" t="s">
        <v>8528</v>
      </c>
      <c r="C363" s="71">
        <v>45201</v>
      </c>
      <c r="D363" s="80" t="s">
        <v>9385</v>
      </c>
      <c r="E363" s="62" t="s">
        <v>13092</v>
      </c>
      <c r="F363" s="61" t="s">
        <v>3080</v>
      </c>
      <c r="G363" s="5"/>
      <c r="H363" s="5"/>
      <c r="I363" s="5"/>
      <c r="J363" s="5"/>
    </row>
    <row r="364" spans="1:10" ht="14.1" customHeight="1" thickBot="1" x14ac:dyDescent="0.25">
      <c r="A364" s="81"/>
      <c r="B364" s="62" t="s">
        <v>1786</v>
      </c>
      <c r="C364" s="60">
        <f>IF(C363="","",IF(AND(MONTH(C363)&gt;=1,MONTH(C363)&lt;=3),1,IF(AND(MONTH(C363)&gt;=4,MONTH(C363)&lt;=6),2,IF(AND(MONTH(C363)&gt;=7,MONTH(C363)&lt;=9),3,4))))</f>
        <v>4</v>
      </c>
      <c r="D364" s="81"/>
      <c r="E364" s="62" t="s">
        <v>2417</v>
      </c>
      <c r="F364" s="61" t="s">
        <v>11111</v>
      </c>
      <c r="G364" s="5"/>
      <c r="H364" s="5"/>
      <c r="I364" s="5"/>
      <c r="J364" s="5"/>
    </row>
    <row r="365" spans="1:10" ht="14.1" customHeight="1" thickBot="1" x14ac:dyDescent="0.25">
      <c r="A365" s="81"/>
      <c r="B365" s="62" t="s">
        <v>12941</v>
      </c>
      <c r="C365" s="71">
        <v>45216</v>
      </c>
      <c r="D365" s="81"/>
      <c r="E365" s="62" t="s">
        <v>3073</v>
      </c>
      <c r="F365" s="61" t="s">
        <v>11111</v>
      </c>
      <c r="G365" s="5"/>
      <c r="H365" s="5"/>
      <c r="I365" s="5"/>
      <c r="J365" s="5"/>
    </row>
    <row r="366" spans="1:10" ht="14.1" customHeight="1" thickBot="1" x14ac:dyDescent="0.25">
      <c r="A366" s="81"/>
      <c r="B366" s="62" t="s">
        <v>1786</v>
      </c>
      <c r="C366" s="60">
        <f>IF(C365="","",IF(AND(MONTH(C365)&gt;=1,MONTH(C365)&lt;=3),1,IF(AND(MONTH(C365)&gt;=4,MONTH(C365)&lt;=6),2,IF(AND(MONTH(C365)&gt;=7,MONTH(C365)&lt;=9),3,4))))</f>
        <v>4</v>
      </c>
      <c r="D366" s="81"/>
      <c r="E366" s="62" t="s">
        <v>13191</v>
      </c>
      <c r="F366" s="61" t="s">
        <v>11111</v>
      </c>
      <c r="G366" s="5"/>
      <c r="H366" s="5"/>
      <c r="I366" s="5"/>
      <c r="J366" s="5"/>
    </row>
    <row r="367" spans="1:10" ht="14.1" customHeight="1" thickBot="1" x14ac:dyDescent="0.25">
      <c r="A367" s="5"/>
      <c r="B367" s="5"/>
      <c r="C367" s="5"/>
      <c r="D367" s="5"/>
      <c r="E367" s="5"/>
      <c r="F367" s="5"/>
      <c r="G367" s="5"/>
      <c r="H367" s="5"/>
      <c r="I367" s="5"/>
      <c r="J367" s="5"/>
    </row>
    <row r="368" spans="1:10" ht="14.1" customHeight="1" thickBot="1" x14ac:dyDescent="0.25">
      <c r="A368" s="67" t="s">
        <v>15735</v>
      </c>
      <c r="B368" s="67" t="s">
        <v>16146</v>
      </c>
      <c r="C368" s="67" t="s">
        <v>15641</v>
      </c>
      <c r="D368" s="67" t="s">
        <v>15251</v>
      </c>
      <c r="E368" s="67" t="s">
        <v>6932</v>
      </c>
      <c r="F368" s="67" t="s">
        <v>15280</v>
      </c>
      <c r="G368" s="5"/>
      <c r="H368" s="5"/>
      <c r="I368" s="5"/>
      <c r="J368" s="5"/>
    </row>
    <row r="369" spans="1:10" ht="13.5" customHeight="1" x14ac:dyDescent="0.2">
      <c r="A369" s="63">
        <v>76111505</v>
      </c>
      <c r="B369" s="64" t="str">
        <f t="shared" ref="B369:B373" ca="1" si="10">IFERROR(INDEX(UNSPSCDes,MATCH(INDIRECT(ADDRESS(ROW(),COLUMN()-1,4)),UNSPSCCode,0)),"")</f>
        <v>Servicios de limpieza de telas y muebles</v>
      </c>
      <c r="C369" s="63" t="s">
        <v>18143</v>
      </c>
      <c r="D369" s="63">
        <v>3</v>
      </c>
      <c r="E369" s="66">
        <v>16666.666659999999</v>
      </c>
      <c r="F369" s="65">
        <f t="shared" ref="F369:F373" ca="1" si="11">INDIRECT(ADDRESS(ROW(),COLUMN()-2,4))*INDIRECT(ADDRESS(ROW(),COLUMN()-1,4))</f>
        <v>49999.999979999993</v>
      </c>
      <c r="G369" s="5"/>
      <c r="H369" s="5"/>
      <c r="I369" s="5"/>
      <c r="J369" s="5"/>
    </row>
    <row r="370" spans="1:10" ht="27" customHeight="1" x14ac:dyDescent="0.2">
      <c r="A370" s="63">
        <v>78180103</v>
      </c>
      <c r="B370" s="64" t="str">
        <f t="shared" ca="1" si="10"/>
        <v>Servicios de cambio de fluidos de aceite o de la transmisión</v>
      </c>
      <c r="C370" s="63" t="s">
        <v>18143</v>
      </c>
      <c r="D370" s="63">
        <v>3</v>
      </c>
      <c r="E370" s="66">
        <v>55833.333299999998</v>
      </c>
      <c r="F370" s="65">
        <f t="shared" ca="1" si="11"/>
        <v>167499.9999</v>
      </c>
      <c r="G370" s="5"/>
      <c r="H370" s="5"/>
      <c r="I370" s="5"/>
      <c r="J370" s="5"/>
    </row>
    <row r="371" spans="1:10" ht="27" customHeight="1" x14ac:dyDescent="0.2">
      <c r="A371" s="63">
        <v>78180103</v>
      </c>
      <c r="B371" s="64" t="str">
        <f t="shared" ca="1" si="10"/>
        <v>Servicios de cambio de fluidos de aceite o de la transmisión</v>
      </c>
      <c r="C371" s="63" t="s">
        <v>18143</v>
      </c>
      <c r="D371" s="63">
        <v>3</v>
      </c>
      <c r="E371" s="66">
        <v>6000</v>
      </c>
      <c r="F371" s="65">
        <f t="shared" ca="1" si="11"/>
        <v>18000</v>
      </c>
      <c r="G371" s="5"/>
      <c r="H371" s="5"/>
      <c r="I371" s="5"/>
      <c r="J371" s="5"/>
    </row>
    <row r="372" spans="1:10" ht="27" customHeight="1" x14ac:dyDescent="0.2">
      <c r="A372" s="63">
        <v>72102305</v>
      </c>
      <c r="B372" s="64" t="str">
        <f t="shared" ca="1" si="10"/>
        <v>Servicios de reparación, mantenimiento o reparación de aire acondicionado</v>
      </c>
      <c r="C372" s="63" t="s">
        <v>18143</v>
      </c>
      <c r="D372" s="63">
        <v>3</v>
      </c>
      <c r="E372" s="66">
        <v>10000</v>
      </c>
      <c r="F372" s="65">
        <f t="shared" ca="1" si="11"/>
        <v>30000</v>
      </c>
      <c r="G372" s="5"/>
      <c r="H372" s="5"/>
      <c r="I372" s="5"/>
      <c r="J372" s="5"/>
    </row>
    <row r="373" spans="1:10" ht="27" customHeight="1" x14ac:dyDescent="0.2">
      <c r="A373" s="63">
        <v>72102305</v>
      </c>
      <c r="B373" s="64" t="str">
        <f t="shared" ca="1" si="10"/>
        <v>Servicios de reparación, mantenimiento o reparación de aire acondicionado</v>
      </c>
      <c r="C373" s="63" t="s">
        <v>1449</v>
      </c>
      <c r="D373" s="63">
        <v>1</v>
      </c>
      <c r="E373" s="66">
        <v>35000</v>
      </c>
      <c r="F373" s="65">
        <f t="shared" ca="1" si="11"/>
        <v>35000</v>
      </c>
      <c r="G373" s="5"/>
      <c r="H373" s="5"/>
      <c r="I373" s="5"/>
      <c r="J373" s="5"/>
    </row>
    <row r="374" spans="1:10" ht="14.1" customHeight="1" x14ac:dyDescent="0.2">
      <c r="A374" s="5"/>
      <c r="B374" s="5"/>
      <c r="C374" s="5"/>
      <c r="D374" s="5"/>
      <c r="E374" s="68" t="s">
        <v>12549</v>
      </c>
      <c r="F374" s="69">
        <f ca="1">SUM(Table334[MONTO TOTAL ESTIMADO])</f>
        <v>300499.99988000002</v>
      </c>
      <c r="G374" s="5"/>
      <c r="H374" s="5" t="str">
        <f>C362</f>
        <v>Servicios</v>
      </c>
      <c r="I374" s="5" t="str">
        <f>E362</f>
        <v>Sí</v>
      </c>
      <c r="J374" s="5" t="str">
        <f>D362</f>
        <v>Compras Menores</v>
      </c>
    </row>
    <row r="375" spans="1:10" ht="14.1" customHeight="1" thickBot="1" x14ac:dyDescent="0.3"/>
    <row r="376" spans="1:10" ht="33.75" customHeight="1" thickBot="1" x14ac:dyDescent="0.25">
      <c r="A376" s="59" t="s">
        <v>16382</v>
      </c>
      <c r="B376" s="59" t="s">
        <v>161</v>
      </c>
      <c r="C376" s="59" t="s">
        <v>11723</v>
      </c>
      <c r="D376" s="59" t="s">
        <v>14377</v>
      </c>
      <c r="E376" s="59" t="s">
        <v>10961</v>
      </c>
      <c r="F376" s="59" t="s">
        <v>11094</v>
      </c>
      <c r="G376" s="5"/>
      <c r="H376" s="5"/>
      <c r="I376" s="5"/>
      <c r="J376" s="5"/>
    </row>
    <row r="377" spans="1:10" ht="14.1" customHeight="1" thickBot="1" x14ac:dyDescent="0.25">
      <c r="A377" s="61" t="s">
        <v>18846</v>
      </c>
      <c r="B377" s="61" t="s">
        <v>18906</v>
      </c>
      <c r="C377" s="61" t="s">
        <v>6798</v>
      </c>
      <c r="D377" s="61" t="s">
        <v>10170</v>
      </c>
      <c r="E377" s="61" t="s">
        <v>17854</v>
      </c>
      <c r="F377" s="61"/>
      <c r="G377" s="5"/>
      <c r="H377" s="5"/>
      <c r="I377" s="5"/>
      <c r="J377" s="5"/>
    </row>
    <row r="378" spans="1:10" ht="14.1" customHeight="1" thickBot="1" x14ac:dyDescent="0.25">
      <c r="A378" s="80" t="s">
        <v>14828</v>
      </c>
      <c r="B378" s="62" t="s">
        <v>8528</v>
      </c>
      <c r="C378" s="71">
        <v>44928</v>
      </c>
      <c r="D378" s="80" t="s">
        <v>9385</v>
      </c>
      <c r="E378" s="62" t="s">
        <v>13092</v>
      </c>
      <c r="F378" s="61" t="s">
        <v>3080</v>
      </c>
      <c r="G378" s="5"/>
      <c r="H378" s="5"/>
      <c r="I378" s="5"/>
      <c r="J378" s="5"/>
    </row>
    <row r="379" spans="1:10" ht="14.1" customHeight="1" thickBot="1" x14ac:dyDescent="0.25">
      <c r="A379" s="81"/>
      <c r="B379" s="62" t="s">
        <v>1786</v>
      </c>
      <c r="C379" s="60">
        <f>IF(C378="","",IF(AND(MONTH(C378)&gt;=1,MONTH(C378)&lt;=3),1,IF(AND(MONTH(C378)&gt;=4,MONTH(C378)&lt;=6),2,IF(AND(MONTH(C378)&gt;=7,MONTH(C378)&lt;=9),3,4))))</f>
        <v>1</v>
      </c>
      <c r="D379" s="81"/>
      <c r="E379" s="62" t="s">
        <v>2417</v>
      </c>
      <c r="F379" s="61" t="s">
        <v>11111</v>
      </c>
      <c r="G379" s="5"/>
      <c r="H379" s="5"/>
      <c r="I379" s="5"/>
      <c r="J379" s="5"/>
    </row>
    <row r="380" spans="1:10" ht="14.1" customHeight="1" thickBot="1" x14ac:dyDescent="0.25">
      <c r="A380" s="81"/>
      <c r="B380" s="62" t="s">
        <v>12941</v>
      </c>
      <c r="C380" s="71">
        <v>44929</v>
      </c>
      <c r="D380" s="81"/>
      <c r="E380" s="62" t="s">
        <v>3073</v>
      </c>
      <c r="F380" s="61" t="s">
        <v>11111</v>
      </c>
      <c r="G380" s="5"/>
      <c r="H380" s="5"/>
      <c r="I380" s="5"/>
      <c r="J380" s="5"/>
    </row>
    <row r="381" spans="1:10" ht="14.1" customHeight="1" thickBot="1" x14ac:dyDescent="0.25">
      <c r="A381" s="81"/>
      <c r="B381" s="62" t="s">
        <v>1786</v>
      </c>
      <c r="C381" s="60">
        <f>IF(C380="","",IF(AND(MONTH(C380)&gt;=1,MONTH(C380)&lt;=3),1,IF(AND(MONTH(C380)&gt;=4,MONTH(C380)&lt;=6),2,IF(AND(MONTH(C380)&gt;=7,MONTH(C380)&lt;=9),3,4))))</f>
        <v>1</v>
      </c>
      <c r="D381" s="81"/>
      <c r="E381" s="62" t="s">
        <v>13191</v>
      </c>
      <c r="F381" s="61" t="s">
        <v>11111</v>
      </c>
      <c r="G381" s="5"/>
      <c r="H381" s="5"/>
      <c r="I381" s="5"/>
      <c r="J381" s="5"/>
    </row>
    <row r="382" spans="1:10" ht="14.1" customHeight="1" thickBot="1" x14ac:dyDescent="0.25">
      <c r="A382" s="5"/>
      <c r="B382" s="5"/>
      <c r="C382" s="5"/>
      <c r="D382" s="5"/>
      <c r="E382" s="5"/>
      <c r="F382" s="5"/>
      <c r="G382" s="5"/>
      <c r="H382" s="5"/>
      <c r="I382" s="5"/>
      <c r="J382" s="5"/>
    </row>
    <row r="383" spans="1:10" ht="14.1" customHeight="1" thickBot="1" x14ac:dyDescent="0.25">
      <c r="A383" s="67" t="s">
        <v>15735</v>
      </c>
      <c r="B383" s="67" t="s">
        <v>16146</v>
      </c>
      <c r="C383" s="67" t="s">
        <v>15641</v>
      </c>
      <c r="D383" s="67" t="s">
        <v>15251</v>
      </c>
      <c r="E383" s="67" t="s">
        <v>6932</v>
      </c>
      <c r="F383" s="67" t="s">
        <v>15280</v>
      </c>
      <c r="G383" s="5"/>
      <c r="H383" s="5"/>
      <c r="I383" s="5"/>
      <c r="J383" s="5"/>
    </row>
    <row r="384" spans="1:10" ht="13.5" customHeight="1" x14ac:dyDescent="0.2">
      <c r="A384" s="63">
        <v>93151608</v>
      </c>
      <c r="B384" s="64" t="str">
        <f ca="1">IFERROR(INDEX(UNSPSCDes,MATCH(INDIRECT(ADDRESS(ROW(),COLUMN()-1,4)),UNSPSCCode,0)),"")</f>
        <v>Servicios bancarios gubernamentales o centrales</v>
      </c>
      <c r="C384" s="63" t="s">
        <v>18143</v>
      </c>
      <c r="D384" s="63">
        <v>3</v>
      </c>
      <c r="E384" s="66">
        <v>1000</v>
      </c>
      <c r="F384" s="65">
        <f ca="1">INDIRECT(ADDRESS(ROW(),COLUMN()-2,4))*INDIRECT(ADDRESS(ROW(),COLUMN()-1,4))</f>
        <v>3000</v>
      </c>
      <c r="G384" s="5"/>
      <c r="H384" s="5"/>
      <c r="I384" s="5"/>
      <c r="J384" s="5"/>
    </row>
    <row r="385" spans="1:10" ht="13.5" customHeight="1" x14ac:dyDescent="0.2">
      <c r="A385" s="63">
        <v>93161601</v>
      </c>
      <c r="B385" s="64" t="str">
        <f ca="1">IFERROR(INDEX(UNSPSCDes,MATCH(INDIRECT(ADDRESS(ROW(),COLUMN()-1,4)),UNSPSCCode,0)),"")</f>
        <v>Impuesto sobre los bienes</v>
      </c>
      <c r="C385" s="63" t="s">
        <v>18143</v>
      </c>
      <c r="D385" s="63">
        <v>3</v>
      </c>
      <c r="E385" s="66">
        <v>3000</v>
      </c>
      <c r="F385" s="65">
        <f ca="1">INDIRECT(ADDRESS(ROW(),COLUMN()-2,4))*INDIRECT(ADDRESS(ROW(),COLUMN()-1,4))</f>
        <v>9000</v>
      </c>
      <c r="G385" s="5"/>
      <c r="H385" s="5"/>
      <c r="I385" s="5"/>
      <c r="J385" s="5"/>
    </row>
    <row r="386" spans="1:10" ht="14.1" customHeight="1" x14ac:dyDescent="0.2">
      <c r="A386" s="5"/>
      <c r="B386" s="5"/>
      <c r="C386" s="5"/>
      <c r="D386" s="5"/>
      <c r="E386" s="68" t="s">
        <v>12549</v>
      </c>
      <c r="F386" s="69">
        <f ca="1">SUM(Table335[MONTO TOTAL ESTIMADO])</f>
        <v>12000</v>
      </c>
      <c r="G386" s="5"/>
      <c r="H386" s="5" t="str">
        <f>C377</f>
        <v>Servicios</v>
      </c>
      <c r="I386" s="5" t="str">
        <f>E377</f>
        <v>No</v>
      </c>
      <c r="J386" s="5" t="str">
        <f>D377</f>
        <v>Compras por debajo del Umbral</v>
      </c>
    </row>
    <row r="387" spans="1:10" ht="14.1" customHeight="1" thickBot="1" x14ac:dyDescent="0.3"/>
    <row r="388" spans="1:10" ht="33.75" customHeight="1" thickBot="1" x14ac:dyDescent="0.25">
      <c r="A388" s="59" t="s">
        <v>16382</v>
      </c>
      <c r="B388" s="59" t="s">
        <v>161</v>
      </c>
      <c r="C388" s="59" t="s">
        <v>11723</v>
      </c>
      <c r="D388" s="59" t="s">
        <v>14377</v>
      </c>
      <c r="E388" s="59" t="s">
        <v>10961</v>
      </c>
      <c r="F388" s="59" t="s">
        <v>11094</v>
      </c>
      <c r="G388" s="5"/>
      <c r="H388" s="5"/>
      <c r="I388" s="5"/>
      <c r="J388" s="5"/>
    </row>
    <row r="389" spans="1:10" ht="14.1" customHeight="1" thickBot="1" x14ac:dyDescent="0.25">
      <c r="A389" s="61" t="s">
        <v>18846</v>
      </c>
      <c r="B389" s="61" t="s">
        <v>18906</v>
      </c>
      <c r="C389" s="61" t="s">
        <v>6798</v>
      </c>
      <c r="D389" s="61" t="s">
        <v>10170</v>
      </c>
      <c r="E389" s="61" t="s">
        <v>17854</v>
      </c>
      <c r="F389" s="61"/>
      <c r="G389" s="5"/>
      <c r="H389" s="5"/>
      <c r="I389" s="5"/>
      <c r="J389" s="5"/>
    </row>
    <row r="390" spans="1:10" ht="14.1" customHeight="1" thickBot="1" x14ac:dyDescent="0.25">
      <c r="A390" s="80" t="s">
        <v>14828</v>
      </c>
      <c r="B390" s="62" t="s">
        <v>8528</v>
      </c>
      <c r="C390" s="71">
        <v>45019</v>
      </c>
      <c r="D390" s="80" t="s">
        <v>9385</v>
      </c>
      <c r="E390" s="62" t="s">
        <v>13092</v>
      </c>
      <c r="F390" s="61" t="s">
        <v>3080</v>
      </c>
      <c r="G390" s="5"/>
      <c r="H390" s="5"/>
      <c r="I390" s="5"/>
      <c r="J390" s="5"/>
    </row>
    <row r="391" spans="1:10" ht="14.1" customHeight="1" thickBot="1" x14ac:dyDescent="0.25">
      <c r="A391" s="81"/>
      <c r="B391" s="62" t="s">
        <v>1786</v>
      </c>
      <c r="C391" s="60">
        <f>IF(C390="","",IF(AND(MONTH(C390)&gt;=1,MONTH(C390)&lt;=3),1,IF(AND(MONTH(C390)&gt;=4,MONTH(C390)&lt;=6),2,IF(AND(MONTH(C390)&gt;=7,MONTH(C390)&lt;=9),3,4))))</f>
        <v>2</v>
      </c>
      <c r="D391" s="81"/>
      <c r="E391" s="62" t="s">
        <v>2417</v>
      </c>
      <c r="F391" s="61" t="s">
        <v>11111</v>
      </c>
      <c r="G391" s="5"/>
      <c r="H391" s="5"/>
      <c r="I391" s="5"/>
      <c r="J391" s="5"/>
    </row>
    <row r="392" spans="1:10" ht="14.1" customHeight="1" thickBot="1" x14ac:dyDescent="0.25">
      <c r="A392" s="81"/>
      <c r="B392" s="62" t="s">
        <v>12941</v>
      </c>
      <c r="C392" s="71">
        <v>45020</v>
      </c>
      <c r="D392" s="81"/>
      <c r="E392" s="62" t="s">
        <v>3073</v>
      </c>
      <c r="F392" s="61" t="s">
        <v>11111</v>
      </c>
      <c r="G392" s="5"/>
      <c r="H392" s="5"/>
      <c r="I392" s="5"/>
      <c r="J392" s="5"/>
    </row>
    <row r="393" spans="1:10" ht="14.1" customHeight="1" thickBot="1" x14ac:dyDescent="0.25">
      <c r="A393" s="81"/>
      <c r="B393" s="62" t="s">
        <v>1786</v>
      </c>
      <c r="C393" s="60">
        <f>IF(C392="","",IF(AND(MONTH(C392)&gt;=1,MONTH(C392)&lt;=3),1,IF(AND(MONTH(C392)&gt;=4,MONTH(C392)&lt;=6),2,IF(AND(MONTH(C392)&gt;=7,MONTH(C392)&lt;=9),3,4))))</f>
        <v>2</v>
      </c>
      <c r="D393" s="81"/>
      <c r="E393" s="62" t="s">
        <v>13191</v>
      </c>
      <c r="F393" s="61" t="s">
        <v>11111</v>
      </c>
      <c r="G393" s="5"/>
      <c r="H393" s="5"/>
      <c r="I393" s="5"/>
      <c r="J393" s="5"/>
    </row>
    <row r="394" spans="1:10" ht="14.1" customHeight="1" thickBot="1" x14ac:dyDescent="0.25">
      <c r="A394" s="5"/>
      <c r="B394" s="5"/>
      <c r="C394" s="5"/>
      <c r="D394" s="5"/>
      <c r="E394" s="5"/>
      <c r="F394" s="5"/>
      <c r="G394" s="5"/>
      <c r="H394" s="5"/>
      <c r="I394" s="5"/>
      <c r="J394" s="5"/>
    </row>
    <row r="395" spans="1:10" ht="14.1" customHeight="1" thickBot="1" x14ac:dyDescent="0.25">
      <c r="A395" s="67" t="s">
        <v>15735</v>
      </c>
      <c r="B395" s="67" t="s">
        <v>16146</v>
      </c>
      <c r="C395" s="67" t="s">
        <v>15641</v>
      </c>
      <c r="D395" s="67" t="s">
        <v>15251</v>
      </c>
      <c r="E395" s="67" t="s">
        <v>6932</v>
      </c>
      <c r="F395" s="67" t="s">
        <v>15280</v>
      </c>
      <c r="G395" s="5"/>
      <c r="H395" s="5"/>
      <c r="I395" s="5"/>
      <c r="J395" s="5"/>
    </row>
    <row r="396" spans="1:10" ht="13.5" customHeight="1" x14ac:dyDescent="0.2">
      <c r="A396" s="63">
        <v>93151608</v>
      </c>
      <c r="B396" s="64" t="str">
        <f ca="1">IFERROR(INDEX(UNSPSCDes,MATCH(INDIRECT(ADDRESS(ROW(),COLUMN()-1,4)),UNSPSCCode,0)),"")</f>
        <v>Servicios bancarios gubernamentales o centrales</v>
      </c>
      <c r="C396" s="63" t="s">
        <v>18143</v>
      </c>
      <c r="D396" s="63">
        <v>3</v>
      </c>
      <c r="E396" s="66">
        <v>1000</v>
      </c>
      <c r="F396" s="65">
        <f ca="1">INDIRECT(ADDRESS(ROW(),COLUMN()-2,4))*INDIRECT(ADDRESS(ROW(),COLUMN()-1,4))</f>
        <v>3000</v>
      </c>
      <c r="G396" s="5"/>
      <c r="H396" s="5"/>
      <c r="I396" s="5"/>
      <c r="J396" s="5"/>
    </row>
    <row r="397" spans="1:10" ht="13.5" customHeight="1" x14ac:dyDescent="0.2">
      <c r="A397" s="63">
        <v>93161601</v>
      </c>
      <c r="B397" s="64" t="str">
        <f ca="1">IFERROR(INDEX(UNSPSCDes,MATCH(INDIRECT(ADDRESS(ROW(),COLUMN()-1,4)),UNSPSCCode,0)),"")</f>
        <v>Impuesto sobre los bienes</v>
      </c>
      <c r="C397" s="63" t="s">
        <v>18143</v>
      </c>
      <c r="D397" s="63">
        <v>3</v>
      </c>
      <c r="E397" s="66">
        <v>3000</v>
      </c>
      <c r="F397" s="65">
        <f ca="1">INDIRECT(ADDRESS(ROW(),COLUMN()-2,4))*INDIRECT(ADDRESS(ROW(),COLUMN()-1,4))</f>
        <v>9000</v>
      </c>
      <c r="G397" s="5"/>
      <c r="H397" s="5"/>
      <c r="I397" s="5"/>
      <c r="J397" s="5"/>
    </row>
    <row r="398" spans="1:10" ht="14.1" customHeight="1" x14ac:dyDescent="0.2">
      <c r="A398" s="5"/>
      <c r="B398" s="5"/>
      <c r="C398" s="5"/>
      <c r="D398" s="5"/>
      <c r="E398" s="68" t="s">
        <v>12549</v>
      </c>
      <c r="F398" s="69">
        <f ca="1">SUM(Table336[MONTO TOTAL ESTIMADO])</f>
        <v>12000</v>
      </c>
      <c r="G398" s="5"/>
      <c r="H398" s="5" t="str">
        <f>C389</f>
        <v>Servicios</v>
      </c>
      <c r="I398" s="5" t="str">
        <f>E389</f>
        <v>No</v>
      </c>
      <c r="J398" s="5" t="str">
        <f>D389</f>
        <v>Compras por debajo del Umbral</v>
      </c>
    </row>
    <row r="399" spans="1:10" ht="14.1" customHeight="1" thickBot="1" x14ac:dyDescent="0.3"/>
    <row r="400" spans="1:10" ht="33.75" customHeight="1" thickBot="1" x14ac:dyDescent="0.25">
      <c r="A400" s="59" t="s">
        <v>16382</v>
      </c>
      <c r="B400" s="59" t="s">
        <v>161</v>
      </c>
      <c r="C400" s="59" t="s">
        <v>11723</v>
      </c>
      <c r="D400" s="59" t="s">
        <v>14377</v>
      </c>
      <c r="E400" s="59" t="s">
        <v>10961</v>
      </c>
      <c r="F400" s="59" t="s">
        <v>11094</v>
      </c>
      <c r="G400" s="5"/>
      <c r="H400" s="5"/>
      <c r="I400" s="5"/>
      <c r="J400" s="5"/>
    </row>
    <row r="401" spans="1:10" ht="14.1" customHeight="1" thickBot="1" x14ac:dyDescent="0.25">
      <c r="A401" s="61" t="s">
        <v>18846</v>
      </c>
      <c r="B401" s="61" t="s">
        <v>18906</v>
      </c>
      <c r="C401" s="61" t="s">
        <v>6798</v>
      </c>
      <c r="D401" s="61" t="s">
        <v>10170</v>
      </c>
      <c r="E401" s="61" t="s">
        <v>17854</v>
      </c>
      <c r="F401" s="61"/>
      <c r="G401" s="5"/>
      <c r="H401" s="5"/>
      <c r="I401" s="5"/>
      <c r="J401" s="5"/>
    </row>
    <row r="402" spans="1:10" ht="14.1" customHeight="1" thickBot="1" x14ac:dyDescent="0.25">
      <c r="A402" s="80" t="s">
        <v>14828</v>
      </c>
      <c r="B402" s="62" t="s">
        <v>8528</v>
      </c>
      <c r="C402" s="71">
        <v>45110</v>
      </c>
      <c r="D402" s="80" t="s">
        <v>9385</v>
      </c>
      <c r="E402" s="62" t="s">
        <v>13092</v>
      </c>
      <c r="F402" s="61" t="s">
        <v>3080</v>
      </c>
      <c r="G402" s="5"/>
      <c r="H402" s="5"/>
      <c r="I402" s="5"/>
      <c r="J402" s="5"/>
    </row>
    <row r="403" spans="1:10" ht="14.1" customHeight="1" thickBot="1" x14ac:dyDescent="0.25">
      <c r="A403" s="81"/>
      <c r="B403" s="62" t="s">
        <v>1786</v>
      </c>
      <c r="C403" s="60">
        <f>IF(C402="","",IF(AND(MONTH(C402)&gt;=1,MONTH(C402)&lt;=3),1,IF(AND(MONTH(C402)&gt;=4,MONTH(C402)&lt;=6),2,IF(AND(MONTH(C402)&gt;=7,MONTH(C402)&lt;=9),3,4))))</f>
        <v>3</v>
      </c>
      <c r="D403" s="81"/>
      <c r="E403" s="62" t="s">
        <v>2417</v>
      </c>
      <c r="F403" s="61" t="s">
        <v>11111</v>
      </c>
      <c r="G403" s="5"/>
      <c r="H403" s="5"/>
      <c r="I403" s="5"/>
      <c r="J403" s="5"/>
    </row>
    <row r="404" spans="1:10" ht="14.1" customHeight="1" thickBot="1" x14ac:dyDescent="0.25">
      <c r="A404" s="81"/>
      <c r="B404" s="62" t="s">
        <v>12941</v>
      </c>
      <c r="C404" s="71">
        <v>45111</v>
      </c>
      <c r="D404" s="81"/>
      <c r="E404" s="62" t="s">
        <v>3073</v>
      </c>
      <c r="F404" s="61" t="s">
        <v>11111</v>
      </c>
      <c r="G404" s="5"/>
      <c r="H404" s="5"/>
      <c r="I404" s="5"/>
      <c r="J404" s="5"/>
    </row>
    <row r="405" spans="1:10" ht="14.1" customHeight="1" thickBot="1" x14ac:dyDescent="0.25">
      <c r="A405" s="81"/>
      <c r="B405" s="62" t="s">
        <v>1786</v>
      </c>
      <c r="C405" s="60">
        <f>IF(C404="","",IF(AND(MONTH(C404)&gt;=1,MONTH(C404)&lt;=3),1,IF(AND(MONTH(C404)&gt;=4,MONTH(C404)&lt;=6),2,IF(AND(MONTH(C404)&gt;=7,MONTH(C404)&lt;=9),3,4))))</f>
        <v>3</v>
      </c>
      <c r="D405" s="81"/>
      <c r="E405" s="62" t="s">
        <v>13191</v>
      </c>
      <c r="F405" s="61" t="s">
        <v>11111</v>
      </c>
      <c r="G405" s="5"/>
      <c r="H405" s="5"/>
      <c r="I405" s="5"/>
      <c r="J405" s="5"/>
    </row>
    <row r="406" spans="1:10" ht="14.1" customHeight="1" thickBot="1" x14ac:dyDescent="0.25">
      <c r="A406" s="5"/>
      <c r="B406" s="5"/>
      <c r="C406" s="5"/>
      <c r="D406" s="5"/>
      <c r="E406" s="5"/>
      <c r="F406" s="5"/>
      <c r="G406" s="5"/>
      <c r="H406" s="5"/>
      <c r="I406" s="5"/>
      <c r="J406" s="5"/>
    </row>
    <row r="407" spans="1:10" ht="14.1" customHeight="1" thickBot="1" x14ac:dyDescent="0.25">
      <c r="A407" s="67" t="s">
        <v>15735</v>
      </c>
      <c r="B407" s="67" t="s">
        <v>16146</v>
      </c>
      <c r="C407" s="67" t="s">
        <v>15641</v>
      </c>
      <c r="D407" s="67" t="s">
        <v>15251</v>
      </c>
      <c r="E407" s="67" t="s">
        <v>6932</v>
      </c>
      <c r="F407" s="67" t="s">
        <v>15280</v>
      </c>
      <c r="G407" s="5"/>
      <c r="H407" s="5"/>
      <c r="I407" s="5"/>
      <c r="J407" s="5"/>
    </row>
    <row r="408" spans="1:10" ht="13.5" customHeight="1" x14ac:dyDescent="0.2">
      <c r="A408" s="63">
        <v>93151608</v>
      </c>
      <c r="B408" s="64" t="str">
        <f ca="1">IFERROR(INDEX(UNSPSCDes,MATCH(INDIRECT(ADDRESS(ROW(),COLUMN()-1,4)),UNSPSCCode,0)),"")</f>
        <v>Servicios bancarios gubernamentales o centrales</v>
      </c>
      <c r="C408" s="63" t="s">
        <v>18143</v>
      </c>
      <c r="D408" s="63">
        <v>3</v>
      </c>
      <c r="E408" s="66">
        <v>1000</v>
      </c>
      <c r="F408" s="65">
        <f ca="1">INDIRECT(ADDRESS(ROW(),COLUMN()-2,4))*INDIRECT(ADDRESS(ROW(),COLUMN()-1,4))</f>
        <v>3000</v>
      </c>
      <c r="G408" s="5"/>
      <c r="H408" s="5"/>
      <c r="I408" s="5"/>
      <c r="J408" s="5"/>
    </row>
    <row r="409" spans="1:10" ht="13.5" customHeight="1" x14ac:dyDescent="0.2">
      <c r="A409" s="63">
        <v>93161601</v>
      </c>
      <c r="B409" s="64" t="str">
        <f ca="1">IFERROR(INDEX(UNSPSCDes,MATCH(INDIRECT(ADDRESS(ROW(),COLUMN()-1,4)),UNSPSCCode,0)),"")</f>
        <v>Impuesto sobre los bienes</v>
      </c>
      <c r="C409" s="63" t="s">
        <v>18143</v>
      </c>
      <c r="D409" s="63">
        <v>3</v>
      </c>
      <c r="E409" s="66">
        <v>3000</v>
      </c>
      <c r="F409" s="65">
        <f ca="1">INDIRECT(ADDRESS(ROW(),COLUMN()-2,4))*INDIRECT(ADDRESS(ROW(),COLUMN()-1,4))</f>
        <v>9000</v>
      </c>
      <c r="G409" s="5"/>
      <c r="H409" s="5"/>
      <c r="I409" s="5"/>
      <c r="J409" s="5"/>
    </row>
    <row r="410" spans="1:10" ht="14.1" customHeight="1" x14ac:dyDescent="0.2">
      <c r="A410" s="5"/>
      <c r="B410" s="5"/>
      <c r="C410" s="5"/>
      <c r="D410" s="5"/>
      <c r="E410" s="68" t="s">
        <v>12549</v>
      </c>
      <c r="F410" s="69">
        <f ca="1">SUM(Table337[MONTO TOTAL ESTIMADO])</f>
        <v>12000</v>
      </c>
      <c r="G410" s="5"/>
      <c r="H410" s="5" t="str">
        <f>C401</f>
        <v>Servicios</v>
      </c>
      <c r="I410" s="5" t="str">
        <f>E401</f>
        <v>No</v>
      </c>
      <c r="J410" s="5" t="str">
        <f>D401</f>
        <v>Compras por debajo del Umbral</v>
      </c>
    </row>
    <row r="411" spans="1:10" ht="14.1" customHeight="1" thickBot="1" x14ac:dyDescent="0.3"/>
    <row r="412" spans="1:10" ht="33.75" customHeight="1" thickBot="1" x14ac:dyDescent="0.25">
      <c r="A412" s="59" t="s">
        <v>16382</v>
      </c>
      <c r="B412" s="59" t="s">
        <v>161</v>
      </c>
      <c r="C412" s="59" t="s">
        <v>11723</v>
      </c>
      <c r="D412" s="59" t="s">
        <v>14377</v>
      </c>
      <c r="E412" s="59" t="s">
        <v>10961</v>
      </c>
      <c r="F412" s="59" t="s">
        <v>11094</v>
      </c>
      <c r="G412" s="5"/>
      <c r="H412" s="5"/>
      <c r="I412" s="5"/>
      <c r="J412" s="5"/>
    </row>
    <row r="413" spans="1:10" ht="14.1" customHeight="1" thickBot="1" x14ac:dyDescent="0.25">
      <c r="A413" s="61" t="s">
        <v>18846</v>
      </c>
      <c r="B413" s="61" t="s">
        <v>18906</v>
      </c>
      <c r="C413" s="61" t="s">
        <v>6798</v>
      </c>
      <c r="D413" s="61" t="s">
        <v>10170</v>
      </c>
      <c r="E413" s="61" t="s">
        <v>17854</v>
      </c>
      <c r="F413" s="61"/>
      <c r="G413" s="5"/>
      <c r="H413" s="5"/>
      <c r="I413" s="5"/>
      <c r="J413" s="5"/>
    </row>
    <row r="414" spans="1:10" ht="14.1" customHeight="1" thickBot="1" x14ac:dyDescent="0.25">
      <c r="A414" s="80" t="s">
        <v>14828</v>
      </c>
      <c r="B414" s="62" t="s">
        <v>8528</v>
      </c>
      <c r="C414" s="71">
        <v>45201</v>
      </c>
      <c r="D414" s="80" t="s">
        <v>9385</v>
      </c>
      <c r="E414" s="62" t="s">
        <v>13092</v>
      </c>
      <c r="F414" s="61" t="s">
        <v>3080</v>
      </c>
      <c r="G414" s="5"/>
      <c r="H414" s="5"/>
      <c r="I414" s="5"/>
      <c r="J414" s="5"/>
    </row>
    <row r="415" spans="1:10" ht="14.1" customHeight="1" thickBot="1" x14ac:dyDescent="0.25">
      <c r="A415" s="81"/>
      <c r="B415" s="62" t="s">
        <v>1786</v>
      </c>
      <c r="C415" s="60">
        <f>IF(C414="","",IF(AND(MONTH(C414)&gt;=1,MONTH(C414)&lt;=3),1,IF(AND(MONTH(C414)&gt;=4,MONTH(C414)&lt;=6),2,IF(AND(MONTH(C414)&gt;=7,MONTH(C414)&lt;=9),3,4))))</f>
        <v>4</v>
      </c>
      <c r="D415" s="81"/>
      <c r="E415" s="62" t="s">
        <v>2417</v>
      </c>
      <c r="F415" s="61" t="s">
        <v>11111</v>
      </c>
      <c r="G415" s="5"/>
      <c r="H415" s="5"/>
      <c r="I415" s="5"/>
      <c r="J415" s="5"/>
    </row>
    <row r="416" spans="1:10" ht="14.1" customHeight="1" thickBot="1" x14ac:dyDescent="0.25">
      <c r="A416" s="81"/>
      <c r="B416" s="62" t="s">
        <v>12941</v>
      </c>
      <c r="C416" s="71">
        <v>45202</v>
      </c>
      <c r="D416" s="81"/>
      <c r="E416" s="62" t="s">
        <v>3073</v>
      </c>
      <c r="F416" s="61" t="s">
        <v>11111</v>
      </c>
      <c r="G416" s="5"/>
      <c r="H416" s="5"/>
      <c r="I416" s="5"/>
      <c r="J416" s="5"/>
    </row>
    <row r="417" spans="1:10" ht="14.1" customHeight="1" thickBot="1" x14ac:dyDescent="0.25">
      <c r="A417" s="81"/>
      <c r="B417" s="62" t="s">
        <v>1786</v>
      </c>
      <c r="C417" s="60">
        <f>IF(C416="","",IF(AND(MONTH(C416)&gt;=1,MONTH(C416)&lt;=3),1,IF(AND(MONTH(C416)&gt;=4,MONTH(C416)&lt;=6),2,IF(AND(MONTH(C416)&gt;=7,MONTH(C416)&lt;=9),3,4))))</f>
        <v>4</v>
      </c>
      <c r="D417" s="81"/>
      <c r="E417" s="62" t="s">
        <v>13191</v>
      </c>
      <c r="F417" s="61" t="s">
        <v>11111</v>
      </c>
      <c r="G417" s="5"/>
      <c r="H417" s="5"/>
      <c r="I417" s="5"/>
      <c r="J417" s="5"/>
    </row>
    <row r="418" spans="1:10" ht="14.1" customHeight="1" thickBot="1" x14ac:dyDescent="0.25">
      <c r="A418" s="5"/>
      <c r="B418" s="5"/>
      <c r="C418" s="5"/>
      <c r="D418" s="5"/>
      <c r="E418" s="5"/>
      <c r="F418" s="5"/>
      <c r="G418" s="5"/>
      <c r="H418" s="5"/>
      <c r="I418" s="5"/>
      <c r="J418" s="5"/>
    </row>
    <row r="419" spans="1:10" ht="14.1" customHeight="1" thickBot="1" x14ac:dyDescent="0.25">
      <c r="A419" s="67" t="s">
        <v>15735</v>
      </c>
      <c r="B419" s="67" t="s">
        <v>16146</v>
      </c>
      <c r="C419" s="67" t="s">
        <v>15641</v>
      </c>
      <c r="D419" s="67" t="s">
        <v>15251</v>
      </c>
      <c r="E419" s="67" t="s">
        <v>6932</v>
      </c>
      <c r="F419" s="67" t="s">
        <v>15280</v>
      </c>
      <c r="G419" s="5"/>
      <c r="H419" s="5"/>
      <c r="I419" s="5"/>
      <c r="J419" s="5"/>
    </row>
    <row r="420" spans="1:10" ht="13.5" customHeight="1" x14ac:dyDescent="0.2">
      <c r="A420" s="63">
        <v>93151608</v>
      </c>
      <c r="B420" s="64" t="str">
        <f ca="1">IFERROR(INDEX(UNSPSCDes,MATCH(INDIRECT(ADDRESS(ROW(),COLUMN()-1,4)),UNSPSCCode,0)),"")</f>
        <v>Servicios bancarios gubernamentales o centrales</v>
      </c>
      <c r="C420" s="63" t="s">
        <v>18143</v>
      </c>
      <c r="D420" s="63">
        <v>3</v>
      </c>
      <c r="E420" s="66">
        <v>1000</v>
      </c>
      <c r="F420" s="65">
        <f ca="1">INDIRECT(ADDRESS(ROW(),COLUMN()-2,4))*INDIRECT(ADDRESS(ROW(),COLUMN()-1,4))</f>
        <v>3000</v>
      </c>
      <c r="G420" s="5"/>
      <c r="H420" s="5"/>
      <c r="I420" s="5"/>
      <c r="J420" s="5"/>
    </row>
    <row r="421" spans="1:10" ht="13.5" customHeight="1" x14ac:dyDescent="0.2">
      <c r="A421" s="63">
        <v>93161601</v>
      </c>
      <c r="B421" s="64" t="str">
        <f ca="1">IFERROR(INDEX(UNSPSCDes,MATCH(INDIRECT(ADDRESS(ROW(),COLUMN()-1,4)),UNSPSCCode,0)),"")</f>
        <v>Impuesto sobre los bienes</v>
      </c>
      <c r="C421" s="63" t="s">
        <v>18143</v>
      </c>
      <c r="D421" s="63">
        <v>3</v>
      </c>
      <c r="E421" s="66">
        <v>3000</v>
      </c>
      <c r="F421" s="65">
        <f ca="1">INDIRECT(ADDRESS(ROW(),COLUMN()-2,4))*INDIRECT(ADDRESS(ROW(),COLUMN()-1,4))</f>
        <v>9000</v>
      </c>
      <c r="G421" s="5"/>
      <c r="H421" s="5"/>
      <c r="I421" s="5"/>
      <c r="J421" s="5"/>
    </row>
    <row r="422" spans="1:10" ht="14.1" customHeight="1" x14ac:dyDescent="0.2">
      <c r="A422" s="5"/>
      <c r="B422" s="5"/>
      <c r="C422" s="5"/>
      <c r="D422" s="5"/>
      <c r="E422" s="68" t="s">
        <v>12549</v>
      </c>
      <c r="F422" s="69">
        <f ca="1">SUM(Table338[MONTO TOTAL ESTIMADO])</f>
        <v>12000</v>
      </c>
      <c r="G422" s="5"/>
      <c r="H422" s="5" t="str">
        <f>C413</f>
        <v>Servicios</v>
      </c>
      <c r="I422" s="5" t="str">
        <f>E413</f>
        <v>No</v>
      </c>
      <c r="J422" s="5" t="str">
        <f>D413</f>
        <v>Compras por debajo del Umbral</v>
      </c>
    </row>
    <row r="423" spans="1:10" ht="14.1" customHeight="1" thickBot="1" x14ac:dyDescent="0.3"/>
    <row r="424" spans="1:10" ht="33.75" customHeight="1" thickBot="1" x14ac:dyDescent="0.25">
      <c r="A424" s="59" t="s">
        <v>16382</v>
      </c>
      <c r="B424" s="59" t="s">
        <v>161</v>
      </c>
      <c r="C424" s="59" t="s">
        <v>11723</v>
      </c>
      <c r="D424" s="59" t="s">
        <v>14377</v>
      </c>
      <c r="E424" s="59" t="s">
        <v>10961</v>
      </c>
      <c r="F424" s="59" t="s">
        <v>11094</v>
      </c>
      <c r="G424" s="5"/>
      <c r="H424" s="5"/>
      <c r="I424" s="5"/>
      <c r="J424" s="5"/>
    </row>
    <row r="425" spans="1:10" ht="14.1" customHeight="1" thickBot="1" x14ac:dyDescent="0.25">
      <c r="A425" s="61" t="s">
        <v>18847</v>
      </c>
      <c r="B425" s="61" t="s">
        <v>18848</v>
      </c>
      <c r="C425" s="61" t="s">
        <v>6798</v>
      </c>
      <c r="D425" s="61" t="s">
        <v>10170</v>
      </c>
      <c r="E425" s="61" t="s">
        <v>8854</v>
      </c>
      <c r="F425" s="61"/>
      <c r="G425" s="5"/>
      <c r="H425" s="5"/>
      <c r="I425" s="5"/>
      <c r="J425" s="5"/>
    </row>
    <row r="426" spans="1:10" ht="14.1" customHeight="1" thickBot="1" x14ac:dyDescent="0.25">
      <c r="A426" s="80" t="s">
        <v>14828</v>
      </c>
      <c r="B426" s="62" t="s">
        <v>8528</v>
      </c>
      <c r="C426" s="71">
        <v>44928</v>
      </c>
      <c r="D426" s="80" t="s">
        <v>9385</v>
      </c>
      <c r="E426" s="62" t="s">
        <v>13092</v>
      </c>
      <c r="F426" s="61" t="s">
        <v>3080</v>
      </c>
      <c r="G426" s="5"/>
      <c r="H426" s="5"/>
      <c r="I426" s="5"/>
      <c r="J426" s="5"/>
    </row>
    <row r="427" spans="1:10" ht="14.1" customHeight="1" thickBot="1" x14ac:dyDescent="0.25">
      <c r="A427" s="81"/>
      <c r="B427" s="62" t="s">
        <v>1786</v>
      </c>
      <c r="C427" s="60">
        <f>IF(C426="","",IF(AND(MONTH(C426)&gt;=1,MONTH(C426)&lt;=3),1,IF(AND(MONTH(C426)&gt;=4,MONTH(C426)&lt;=6),2,IF(AND(MONTH(C426)&gt;=7,MONTH(C426)&lt;=9),3,4))))</f>
        <v>1</v>
      </c>
      <c r="D427" s="81"/>
      <c r="E427" s="62" t="s">
        <v>2417</v>
      </c>
      <c r="F427" s="61" t="s">
        <v>11111</v>
      </c>
      <c r="G427" s="5"/>
      <c r="H427" s="5"/>
      <c r="I427" s="5"/>
      <c r="J427" s="5"/>
    </row>
    <row r="428" spans="1:10" ht="14.1" customHeight="1" thickBot="1" x14ac:dyDescent="0.25">
      <c r="A428" s="81"/>
      <c r="B428" s="62" t="s">
        <v>12941</v>
      </c>
      <c r="C428" s="71">
        <v>44929</v>
      </c>
      <c r="D428" s="81"/>
      <c r="E428" s="62" t="s">
        <v>3073</v>
      </c>
      <c r="F428" s="61" t="s">
        <v>11111</v>
      </c>
      <c r="G428" s="5"/>
      <c r="H428" s="5"/>
      <c r="I428" s="5"/>
      <c r="J428" s="5"/>
    </row>
    <row r="429" spans="1:10" ht="14.1" customHeight="1" thickBot="1" x14ac:dyDescent="0.25">
      <c r="A429" s="81"/>
      <c r="B429" s="62" t="s">
        <v>1786</v>
      </c>
      <c r="C429" s="60">
        <f>IF(C428="","",IF(AND(MONTH(C428)&gt;=1,MONTH(C428)&lt;=3),1,IF(AND(MONTH(C428)&gt;=4,MONTH(C428)&lt;=6),2,IF(AND(MONTH(C428)&gt;=7,MONTH(C428)&lt;=9),3,4))))</f>
        <v>1</v>
      </c>
      <c r="D429" s="81"/>
      <c r="E429" s="62" t="s">
        <v>13191</v>
      </c>
      <c r="F429" s="61" t="s">
        <v>11111</v>
      </c>
      <c r="G429" s="5"/>
      <c r="H429" s="5"/>
      <c r="I429" s="5"/>
      <c r="J429" s="5"/>
    </row>
    <row r="430" spans="1:10" ht="14.1" customHeight="1" thickBot="1" x14ac:dyDescent="0.25">
      <c r="A430" s="5"/>
      <c r="B430" s="5"/>
      <c r="C430" s="5"/>
      <c r="D430" s="5"/>
      <c r="E430" s="5"/>
      <c r="F430" s="5"/>
      <c r="G430" s="5"/>
      <c r="H430" s="5"/>
      <c r="I430" s="5"/>
      <c r="J430" s="5"/>
    </row>
    <row r="431" spans="1:10" ht="14.1" customHeight="1" thickBot="1" x14ac:dyDescent="0.25">
      <c r="A431" s="67" t="s">
        <v>15735</v>
      </c>
      <c r="B431" s="67" t="s">
        <v>16146</v>
      </c>
      <c r="C431" s="67" t="s">
        <v>15641</v>
      </c>
      <c r="D431" s="67" t="s">
        <v>15251</v>
      </c>
      <c r="E431" s="67" t="s">
        <v>6932</v>
      </c>
      <c r="F431" s="67" t="s">
        <v>15280</v>
      </c>
      <c r="G431" s="5"/>
      <c r="H431" s="5"/>
      <c r="I431" s="5"/>
      <c r="J431" s="5"/>
    </row>
    <row r="432" spans="1:10" ht="13.5" customHeight="1" x14ac:dyDescent="0.2">
      <c r="A432" s="63">
        <v>72102103</v>
      </c>
      <c r="B432" s="64" t="str">
        <f ca="1">IFERROR(INDEX(UNSPSCDes,MATCH(INDIRECT(ADDRESS(ROW(),COLUMN()-1,4)),UNSPSCCode,0)),"")</f>
        <v>Servicios de exterminación o fumigación</v>
      </c>
      <c r="C432" s="63" t="s">
        <v>1449</v>
      </c>
      <c r="D432" s="63">
        <v>6</v>
      </c>
      <c r="E432" s="66">
        <v>8500</v>
      </c>
      <c r="F432" s="65">
        <f ca="1">INDIRECT(ADDRESS(ROW(),COLUMN()-2,4))*INDIRECT(ADDRESS(ROW(),COLUMN()-1,4))</f>
        <v>51000</v>
      </c>
      <c r="G432" s="5"/>
      <c r="H432" s="5"/>
      <c r="I432" s="5"/>
      <c r="J432" s="5"/>
    </row>
    <row r="433" spans="1:10" ht="13.5" customHeight="1" x14ac:dyDescent="0.2">
      <c r="A433" s="63">
        <v>91111502</v>
      </c>
      <c r="B433" s="64" t="str">
        <f ca="1">IFERROR(INDEX(UNSPSCDes,MATCH(INDIRECT(ADDRESS(ROW(),COLUMN()-1,4)),UNSPSCCode,0)),"")</f>
        <v>Servicios de lavandería</v>
      </c>
      <c r="C433" s="63" t="s">
        <v>18143</v>
      </c>
      <c r="D433" s="63">
        <v>3</v>
      </c>
      <c r="E433" s="66">
        <v>2500</v>
      </c>
      <c r="F433" s="65">
        <f ca="1">INDIRECT(ADDRESS(ROW(),COLUMN()-2,4))*INDIRECT(ADDRESS(ROW(),COLUMN()-1,4))</f>
        <v>7500</v>
      </c>
      <c r="G433" s="5"/>
      <c r="H433" s="5"/>
      <c r="I433" s="5"/>
      <c r="J433" s="5"/>
    </row>
    <row r="434" spans="1:10" ht="13.5" customHeight="1" x14ac:dyDescent="0.2">
      <c r="A434" s="77">
        <v>76111501</v>
      </c>
      <c r="B434" s="64" t="str">
        <f ca="1">IFERROR(INDEX(UNSPSCDes,MATCH(INDIRECT(ADDRESS(ROW(),COLUMN()-1,4)),UNSPSCCode,0)),"")</f>
        <v>Servicios de limpieza de edificios</v>
      </c>
      <c r="C434" s="63" t="s">
        <v>18143</v>
      </c>
      <c r="D434" s="63">
        <v>3</v>
      </c>
      <c r="E434" s="66">
        <v>8000</v>
      </c>
      <c r="F434" s="65">
        <f ca="1">INDIRECT(ADDRESS(ROW(),COLUMN()-2,4))*INDIRECT(ADDRESS(ROW(),COLUMN()-1,4))</f>
        <v>24000</v>
      </c>
      <c r="G434" s="5"/>
      <c r="H434" s="5"/>
      <c r="I434" s="5"/>
      <c r="J434" s="5"/>
    </row>
    <row r="435" spans="1:10" ht="14.1" customHeight="1" x14ac:dyDescent="0.2">
      <c r="A435" s="5"/>
      <c r="B435" s="5"/>
      <c r="C435" s="5"/>
      <c r="D435" s="5"/>
      <c r="E435" s="68" t="s">
        <v>12549</v>
      </c>
      <c r="F435" s="69">
        <f ca="1">SUM(Table339[MONTO TOTAL ESTIMADO])</f>
        <v>82500</v>
      </c>
      <c r="G435" s="5"/>
      <c r="H435" s="5" t="str">
        <f>C425</f>
        <v>Servicios</v>
      </c>
      <c r="I435" s="5" t="str">
        <f>E425</f>
        <v>Sí</v>
      </c>
      <c r="J435" s="5" t="str">
        <f>D425</f>
        <v>Compras por debajo del Umbral</v>
      </c>
    </row>
    <row r="436" spans="1:10" ht="14.1" customHeight="1" thickBot="1" x14ac:dyDescent="0.3"/>
    <row r="437" spans="1:10" ht="33.75" customHeight="1" thickBot="1" x14ac:dyDescent="0.25">
      <c r="A437" s="59" t="s">
        <v>16382</v>
      </c>
      <c r="B437" s="59" t="s">
        <v>161</v>
      </c>
      <c r="C437" s="59" t="s">
        <v>11723</v>
      </c>
      <c r="D437" s="59" t="s">
        <v>14377</v>
      </c>
      <c r="E437" s="59" t="s">
        <v>10961</v>
      </c>
      <c r="F437" s="59" t="s">
        <v>11094</v>
      </c>
      <c r="G437" s="5"/>
      <c r="H437" s="5"/>
      <c r="I437" s="5"/>
      <c r="J437" s="5"/>
    </row>
    <row r="438" spans="1:10" ht="14.1" customHeight="1" thickBot="1" x14ac:dyDescent="0.25">
      <c r="A438" s="61" t="s">
        <v>18847</v>
      </c>
      <c r="B438" s="61" t="s">
        <v>18848</v>
      </c>
      <c r="C438" s="61" t="s">
        <v>6798</v>
      </c>
      <c r="D438" s="61" t="s">
        <v>10170</v>
      </c>
      <c r="E438" s="61" t="s">
        <v>8854</v>
      </c>
      <c r="F438" s="61"/>
      <c r="G438" s="5"/>
      <c r="H438" s="5"/>
      <c r="I438" s="5"/>
      <c r="J438" s="5"/>
    </row>
    <row r="439" spans="1:10" ht="14.1" customHeight="1" thickBot="1" x14ac:dyDescent="0.25">
      <c r="A439" s="80" t="s">
        <v>14828</v>
      </c>
      <c r="B439" s="62" t="s">
        <v>8528</v>
      </c>
      <c r="C439" s="71">
        <v>45019</v>
      </c>
      <c r="D439" s="80" t="s">
        <v>9385</v>
      </c>
      <c r="E439" s="62" t="s">
        <v>13092</v>
      </c>
      <c r="F439" s="61" t="s">
        <v>3080</v>
      </c>
      <c r="G439" s="5"/>
      <c r="H439" s="5"/>
      <c r="I439" s="5"/>
      <c r="J439" s="5"/>
    </row>
    <row r="440" spans="1:10" ht="14.1" customHeight="1" thickBot="1" x14ac:dyDescent="0.25">
      <c r="A440" s="81"/>
      <c r="B440" s="62" t="s">
        <v>1786</v>
      </c>
      <c r="C440" s="60">
        <f>IF(C439="","",IF(AND(MONTH(C439)&gt;=1,MONTH(C439)&lt;=3),1,IF(AND(MONTH(C439)&gt;=4,MONTH(C439)&lt;=6),2,IF(AND(MONTH(C439)&gt;=7,MONTH(C439)&lt;=9),3,4))))</f>
        <v>2</v>
      </c>
      <c r="D440" s="81"/>
      <c r="E440" s="62" t="s">
        <v>2417</v>
      </c>
      <c r="F440" s="61" t="s">
        <v>11111</v>
      </c>
      <c r="G440" s="5"/>
      <c r="H440" s="5"/>
      <c r="I440" s="5"/>
      <c r="J440" s="5"/>
    </row>
    <row r="441" spans="1:10" ht="14.1" customHeight="1" thickBot="1" x14ac:dyDescent="0.25">
      <c r="A441" s="81"/>
      <c r="B441" s="62" t="s">
        <v>12941</v>
      </c>
      <c r="C441" s="71">
        <v>45020</v>
      </c>
      <c r="D441" s="81"/>
      <c r="E441" s="62" t="s">
        <v>3073</v>
      </c>
      <c r="F441" s="61" t="s">
        <v>11111</v>
      </c>
      <c r="G441" s="5"/>
      <c r="H441" s="5"/>
      <c r="I441" s="5"/>
      <c r="J441" s="5"/>
    </row>
    <row r="442" spans="1:10" ht="14.1" customHeight="1" thickBot="1" x14ac:dyDescent="0.25">
      <c r="A442" s="81"/>
      <c r="B442" s="62" t="s">
        <v>1786</v>
      </c>
      <c r="C442" s="60">
        <f>IF(C441="","",IF(AND(MONTH(C441)&gt;=1,MONTH(C441)&lt;=3),1,IF(AND(MONTH(C441)&gt;=4,MONTH(C441)&lt;=6),2,IF(AND(MONTH(C441)&gt;=7,MONTH(C441)&lt;=9),3,4))))</f>
        <v>2</v>
      </c>
      <c r="D442" s="81"/>
      <c r="E442" s="62" t="s">
        <v>13191</v>
      </c>
      <c r="F442" s="61" t="s">
        <v>11111</v>
      </c>
      <c r="G442" s="5"/>
      <c r="H442" s="5"/>
      <c r="I442" s="5"/>
      <c r="J442" s="5"/>
    </row>
    <row r="443" spans="1:10" ht="14.1" customHeight="1" thickBot="1" x14ac:dyDescent="0.25">
      <c r="A443" s="5"/>
      <c r="B443" s="5"/>
      <c r="C443" s="5"/>
      <c r="D443" s="5"/>
      <c r="E443" s="5"/>
      <c r="F443" s="5"/>
      <c r="G443" s="5"/>
      <c r="H443" s="5"/>
      <c r="I443" s="5"/>
      <c r="J443" s="5"/>
    </row>
    <row r="444" spans="1:10" ht="14.1" customHeight="1" thickBot="1" x14ac:dyDescent="0.25">
      <c r="A444" s="67" t="s">
        <v>15735</v>
      </c>
      <c r="B444" s="67" t="s">
        <v>16146</v>
      </c>
      <c r="C444" s="67" t="s">
        <v>15641</v>
      </c>
      <c r="D444" s="67" t="s">
        <v>15251</v>
      </c>
      <c r="E444" s="67" t="s">
        <v>6932</v>
      </c>
      <c r="F444" s="67" t="s">
        <v>15280</v>
      </c>
      <c r="G444" s="5"/>
      <c r="H444" s="5"/>
      <c r="I444" s="5"/>
      <c r="J444" s="5"/>
    </row>
    <row r="445" spans="1:10" ht="14.1" customHeight="1" x14ac:dyDescent="0.2">
      <c r="A445" s="63">
        <v>72102103</v>
      </c>
      <c r="B445" s="64" t="str">
        <f ca="1">IFERROR(INDEX(UNSPSCDes,MATCH(INDIRECT(ADDRESS(ROW(),COLUMN()-1,4)),UNSPSCCode,0)),"")</f>
        <v>Servicios de exterminación o fumigación</v>
      </c>
      <c r="C445" s="63" t="s">
        <v>1449</v>
      </c>
      <c r="D445" s="63">
        <v>6</v>
      </c>
      <c r="E445" s="66">
        <v>8500</v>
      </c>
      <c r="F445" s="65">
        <f ca="1">INDIRECT(ADDRESS(ROW(),COLUMN()-2,4))*INDIRECT(ADDRESS(ROW(),COLUMN()-1,4))</f>
        <v>51000</v>
      </c>
      <c r="G445" s="5"/>
      <c r="H445" s="5"/>
      <c r="I445" s="5"/>
      <c r="J445" s="5"/>
    </row>
    <row r="446" spans="1:10" ht="13.5" customHeight="1" x14ac:dyDescent="0.2">
      <c r="A446" s="63">
        <v>91111502</v>
      </c>
      <c r="B446" s="64" t="str">
        <f ca="1">IFERROR(INDEX(UNSPSCDes,MATCH(INDIRECT(ADDRESS(ROW(),COLUMN()-1,4)),UNSPSCCode,0)),"")</f>
        <v>Servicios de lavandería</v>
      </c>
      <c r="C446" s="63" t="s">
        <v>18143</v>
      </c>
      <c r="D446" s="63">
        <v>3</v>
      </c>
      <c r="E446" s="66">
        <v>2500</v>
      </c>
      <c r="F446" s="65">
        <f ca="1">INDIRECT(ADDRESS(ROW(),COLUMN()-2,4))*INDIRECT(ADDRESS(ROW(),COLUMN()-1,4))</f>
        <v>7500</v>
      </c>
      <c r="G446" s="5"/>
      <c r="H446" s="5"/>
      <c r="I446" s="5"/>
      <c r="J446" s="5"/>
    </row>
    <row r="447" spans="1:10" ht="13.5" customHeight="1" x14ac:dyDescent="0.2">
      <c r="A447" s="63">
        <v>76111501</v>
      </c>
      <c r="B447" s="64" t="str">
        <f ca="1">IFERROR(INDEX(UNSPSCDes,MATCH(INDIRECT(ADDRESS(ROW(),COLUMN()-1,4)),UNSPSCCode,0)),"")</f>
        <v>Servicios de limpieza de edificios</v>
      </c>
      <c r="C447" s="63" t="s">
        <v>18143</v>
      </c>
      <c r="D447" s="63">
        <v>3</v>
      </c>
      <c r="E447" s="66">
        <v>8000</v>
      </c>
      <c r="F447" s="65">
        <f ca="1">INDIRECT(ADDRESS(ROW(),COLUMN()-2,4))*INDIRECT(ADDRESS(ROW(),COLUMN()-1,4))</f>
        <v>24000</v>
      </c>
      <c r="G447" s="5"/>
      <c r="H447" s="5"/>
      <c r="I447" s="5"/>
      <c r="J447" s="5"/>
    </row>
    <row r="448" spans="1:10" ht="14.1" customHeight="1" x14ac:dyDescent="0.2">
      <c r="A448" s="5"/>
      <c r="B448" s="5"/>
      <c r="C448" s="5"/>
      <c r="D448" s="5"/>
      <c r="E448" s="68" t="s">
        <v>12549</v>
      </c>
      <c r="F448" s="69">
        <f ca="1">SUM(Table340[MONTO TOTAL ESTIMADO])</f>
        <v>82500</v>
      </c>
      <c r="G448" s="5"/>
      <c r="H448" s="5" t="str">
        <f>C438</f>
        <v>Servicios</v>
      </c>
      <c r="I448" s="5" t="str">
        <f>E438</f>
        <v>Sí</v>
      </c>
      <c r="J448" s="5" t="str">
        <f>D438</f>
        <v>Compras por debajo del Umbral</v>
      </c>
    </row>
    <row r="449" spans="1:10" ht="14.1" customHeight="1" thickBot="1" x14ac:dyDescent="0.3"/>
    <row r="450" spans="1:10" ht="33.75" customHeight="1" thickBot="1" x14ac:dyDescent="0.25">
      <c r="A450" s="59" t="s">
        <v>16382</v>
      </c>
      <c r="B450" s="59" t="s">
        <v>161</v>
      </c>
      <c r="C450" s="59" t="s">
        <v>11723</v>
      </c>
      <c r="D450" s="59" t="s">
        <v>14377</v>
      </c>
      <c r="E450" s="59" t="s">
        <v>10961</v>
      </c>
      <c r="F450" s="59" t="s">
        <v>11094</v>
      </c>
      <c r="G450" s="5"/>
      <c r="H450" s="5"/>
      <c r="I450" s="5"/>
      <c r="J450" s="5"/>
    </row>
    <row r="451" spans="1:10" ht="14.1" customHeight="1" thickBot="1" x14ac:dyDescent="0.25">
      <c r="A451" s="61" t="s">
        <v>18847</v>
      </c>
      <c r="B451" s="61" t="s">
        <v>18848</v>
      </c>
      <c r="C451" s="61" t="s">
        <v>6798</v>
      </c>
      <c r="D451" s="61" t="s">
        <v>10170</v>
      </c>
      <c r="E451" s="61" t="s">
        <v>8854</v>
      </c>
      <c r="F451" s="61"/>
      <c r="G451" s="5"/>
      <c r="H451" s="5"/>
      <c r="I451" s="5"/>
      <c r="J451" s="5"/>
    </row>
    <row r="452" spans="1:10" ht="14.1" customHeight="1" thickBot="1" x14ac:dyDescent="0.25">
      <c r="A452" s="80" t="s">
        <v>14828</v>
      </c>
      <c r="B452" s="62" t="s">
        <v>8528</v>
      </c>
      <c r="C452" s="71">
        <v>45110</v>
      </c>
      <c r="D452" s="80" t="s">
        <v>9385</v>
      </c>
      <c r="E452" s="62" t="s">
        <v>13092</v>
      </c>
      <c r="F452" s="61" t="s">
        <v>3080</v>
      </c>
      <c r="G452" s="5"/>
      <c r="H452" s="5"/>
      <c r="I452" s="5"/>
      <c r="J452" s="5"/>
    </row>
    <row r="453" spans="1:10" ht="14.1" customHeight="1" thickBot="1" x14ac:dyDescent="0.25">
      <c r="A453" s="81"/>
      <c r="B453" s="62" t="s">
        <v>1786</v>
      </c>
      <c r="C453" s="60">
        <f>IF(C452="","",IF(AND(MONTH(C452)&gt;=1,MONTH(C452)&lt;=3),1,IF(AND(MONTH(C452)&gt;=4,MONTH(C452)&lt;=6),2,IF(AND(MONTH(C452)&gt;=7,MONTH(C452)&lt;=9),3,4))))</f>
        <v>3</v>
      </c>
      <c r="D453" s="81"/>
      <c r="E453" s="62" t="s">
        <v>2417</v>
      </c>
      <c r="F453" s="61" t="s">
        <v>11111</v>
      </c>
      <c r="G453" s="5"/>
      <c r="H453" s="5"/>
      <c r="I453" s="5"/>
      <c r="J453" s="5"/>
    </row>
    <row r="454" spans="1:10" ht="14.1" customHeight="1" thickBot="1" x14ac:dyDescent="0.25">
      <c r="A454" s="81"/>
      <c r="B454" s="62" t="s">
        <v>12941</v>
      </c>
      <c r="C454" s="71">
        <v>45111</v>
      </c>
      <c r="D454" s="81"/>
      <c r="E454" s="62" t="s">
        <v>3073</v>
      </c>
      <c r="F454" s="61" t="s">
        <v>11111</v>
      </c>
      <c r="G454" s="5"/>
      <c r="H454" s="5"/>
      <c r="I454" s="5"/>
      <c r="J454" s="5"/>
    </row>
    <row r="455" spans="1:10" ht="14.1" customHeight="1" thickBot="1" x14ac:dyDescent="0.25">
      <c r="A455" s="81"/>
      <c r="B455" s="62" t="s">
        <v>1786</v>
      </c>
      <c r="C455" s="60">
        <f>IF(C454="","",IF(AND(MONTH(C454)&gt;=1,MONTH(C454)&lt;=3),1,IF(AND(MONTH(C454)&gt;=4,MONTH(C454)&lt;=6),2,IF(AND(MONTH(C454)&gt;=7,MONTH(C454)&lt;=9),3,4))))</f>
        <v>3</v>
      </c>
      <c r="D455" s="81"/>
      <c r="E455" s="62" t="s">
        <v>13191</v>
      </c>
      <c r="F455" s="61" t="s">
        <v>11111</v>
      </c>
      <c r="G455" s="5"/>
      <c r="H455" s="5"/>
      <c r="I455" s="5"/>
      <c r="J455" s="5"/>
    </row>
    <row r="456" spans="1:10" ht="14.1" customHeight="1" thickBot="1" x14ac:dyDescent="0.25">
      <c r="A456" s="5"/>
      <c r="B456" s="5"/>
      <c r="C456" s="5"/>
      <c r="D456" s="5"/>
      <c r="E456" s="5"/>
      <c r="F456" s="5"/>
      <c r="G456" s="5"/>
      <c r="H456" s="5"/>
      <c r="I456" s="5"/>
      <c r="J456" s="5"/>
    </row>
    <row r="457" spans="1:10" ht="14.1" customHeight="1" thickBot="1" x14ac:dyDescent="0.25">
      <c r="A457" s="67" t="s">
        <v>15735</v>
      </c>
      <c r="B457" s="67" t="s">
        <v>16146</v>
      </c>
      <c r="C457" s="67" t="s">
        <v>15641</v>
      </c>
      <c r="D457" s="67" t="s">
        <v>15251</v>
      </c>
      <c r="E457" s="67" t="s">
        <v>6932</v>
      </c>
      <c r="F457" s="67" t="s">
        <v>15280</v>
      </c>
      <c r="G457" s="5"/>
      <c r="H457" s="5"/>
      <c r="I457" s="5"/>
      <c r="J457" s="5"/>
    </row>
    <row r="458" spans="1:10" ht="14.1" customHeight="1" x14ac:dyDescent="0.2">
      <c r="A458" s="63">
        <v>72102103</v>
      </c>
      <c r="B458" s="64" t="str">
        <f ca="1">IFERROR(INDEX(UNSPSCDes,MATCH(INDIRECT(ADDRESS(ROW(),COLUMN()-1,4)),UNSPSCCode,0)),"")</f>
        <v>Servicios de exterminación o fumigación</v>
      </c>
      <c r="C458" s="63" t="s">
        <v>1449</v>
      </c>
      <c r="D458" s="63">
        <v>6</v>
      </c>
      <c r="E458" s="66">
        <v>8500</v>
      </c>
      <c r="F458" s="65">
        <f ca="1">INDIRECT(ADDRESS(ROW(),COLUMN()-2,4))*INDIRECT(ADDRESS(ROW(),COLUMN()-1,4))</f>
        <v>51000</v>
      </c>
      <c r="G458" s="5"/>
      <c r="H458" s="5"/>
      <c r="I458" s="5"/>
      <c r="J458" s="5"/>
    </row>
    <row r="459" spans="1:10" ht="13.5" customHeight="1" x14ac:dyDescent="0.2">
      <c r="A459" s="63">
        <v>91111502</v>
      </c>
      <c r="B459" s="64" t="str">
        <f ca="1">IFERROR(INDEX(UNSPSCDes,MATCH(INDIRECT(ADDRESS(ROW(),COLUMN()-1,4)),UNSPSCCode,0)),"")</f>
        <v>Servicios de lavandería</v>
      </c>
      <c r="C459" s="63" t="s">
        <v>18143</v>
      </c>
      <c r="D459" s="63">
        <v>3</v>
      </c>
      <c r="E459" s="66">
        <v>2500</v>
      </c>
      <c r="F459" s="65">
        <f ca="1">INDIRECT(ADDRESS(ROW(),COLUMN()-2,4))*INDIRECT(ADDRESS(ROW(),COLUMN()-1,4))</f>
        <v>7500</v>
      </c>
      <c r="G459" s="5"/>
      <c r="H459" s="5"/>
      <c r="I459" s="5"/>
      <c r="J459" s="5"/>
    </row>
    <row r="460" spans="1:10" ht="13.5" customHeight="1" x14ac:dyDescent="0.2">
      <c r="A460" s="63">
        <v>76111501</v>
      </c>
      <c r="B460" s="64" t="str">
        <f ca="1">IFERROR(INDEX(UNSPSCDes,MATCH(INDIRECT(ADDRESS(ROW(),COLUMN()-1,4)),UNSPSCCode,0)),"")</f>
        <v>Servicios de limpieza de edificios</v>
      </c>
      <c r="C460" s="63" t="s">
        <v>18143</v>
      </c>
      <c r="D460" s="63">
        <v>3</v>
      </c>
      <c r="E460" s="66">
        <v>8000</v>
      </c>
      <c r="F460" s="65">
        <f ca="1">INDIRECT(ADDRESS(ROW(),COLUMN()-2,4))*INDIRECT(ADDRESS(ROW(),COLUMN()-1,4))</f>
        <v>24000</v>
      </c>
      <c r="G460" s="5"/>
      <c r="H460" s="5"/>
      <c r="I460" s="5"/>
      <c r="J460" s="5"/>
    </row>
    <row r="461" spans="1:10" ht="14.1" customHeight="1" x14ac:dyDescent="0.2">
      <c r="A461" s="5"/>
      <c r="B461" s="5"/>
      <c r="C461" s="5"/>
      <c r="D461" s="5"/>
      <c r="E461" s="68" t="s">
        <v>12549</v>
      </c>
      <c r="F461" s="69">
        <f ca="1">SUM(Table341[MONTO TOTAL ESTIMADO])</f>
        <v>82500</v>
      </c>
      <c r="G461" s="5"/>
      <c r="H461" s="5" t="str">
        <f>C451</f>
        <v>Servicios</v>
      </c>
      <c r="I461" s="5" t="str">
        <f>E451</f>
        <v>Sí</v>
      </c>
      <c r="J461" s="5" t="str">
        <f>D451</f>
        <v>Compras por debajo del Umbral</v>
      </c>
    </row>
    <row r="462" spans="1:10" ht="14.1" customHeight="1" thickBot="1" x14ac:dyDescent="0.3"/>
    <row r="463" spans="1:10" ht="33.75" customHeight="1" thickBot="1" x14ac:dyDescent="0.25">
      <c r="A463" s="59" t="s">
        <v>16382</v>
      </c>
      <c r="B463" s="59" t="s">
        <v>161</v>
      </c>
      <c r="C463" s="59" t="s">
        <v>11723</v>
      </c>
      <c r="D463" s="59" t="s">
        <v>14377</v>
      </c>
      <c r="E463" s="59" t="s">
        <v>10961</v>
      </c>
      <c r="F463" s="59" t="s">
        <v>11094</v>
      </c>
      <c r="G463" s="5"/>
      <c r="H463" s="5"/>
      <c r="I463" s="5"/>
      <c r="J463" s="5"/>
    </row>
    <row r="464" spans="1:10" ht="14.1" customHeight="1" thickBot="1" x14ac:dyDescent="0.25">
      <c r="A464" s="61" t="s">
        <v>18847</v>
      </c>
      <c r="B464" s="61" t="s">
        <v>18848</v>
      </c>
      <c r="C464" s="61" t="s">
        <v>6798</v>
      </c>
      <c r="D464" s="61" t="s">
        <v>10170</v>
      </c>
      <c r="E464" s="61" t="s">
        <v>8854</v>
      </c>
      <c r="F464" s="61"/>
      <c r="G464" s="5"/>
      <c r="H464" s="5"/>
      <c r="I464" s="5"/>
      <c r="J464" s="5"/>
    </row>
    <row r="465" spans="1:10" ht="14.1" customHeight="1" thickBot="1" x14ac:dyDescent="0.25">
      <c r="A465" s="80" t="s">
        <v>14828</v>
      </c>
      <c r="B465" s="62" t="s">
        <v>8528</v>
      </c>
      <c r="C465" s="71">
        <v>45201</v>
      </c>
      <c r="D465" s="80" t="s">
        <v>9385</v>
      </c>
      <c r="E465" s="62" t="s">
        <v>13092</v>
      </c>
      <c r="F465" s="61" t="s">
        <v>3080</v>
      </c>
      <c r="G465" s="5"/>
      <c r="H465" s="5"/>
      <c r="I465" s="5"/>
      <c r="J465" s="5"/>
    </row>
    <row r="466" spans="1:10" ht="14.1" customHeight="1" thickBot="1" x14ac:dyDescent="0.25">
      <c r="A466" s="81"/>
      <c r="B466" s="62" t="s">
        <v>1786</v>
      </c>
      <c r="C466" s="60">
        <f>IF(C465="","",IF(AND(MONTH(C465)&gt;=1,MONTH(C465)&lt;=3),1,IF(AND(MONTH(C465)&gt;=4,MONTH(C465)&lt;=6),2,IF(AND(MONTH(C465)&gt;=7,MONTH(C465)&lt;=9),3,4))))</f>
        <v>4</v>
      </c>
      <c r="D466" s="81"/>
      <c r="E466" s="62" t="s">
        <v>2417</v>
      </c>
      <c r="F466" s="61" t="s">
        <v>11111</v>
      </c>
      <c r="G466" s="5"/>
      <c r="H466" s="5"/>
      <c r="I466" s="5"/>
      <c r="J466" s="5"/>
    </row>
    <row r="467" spans="1:10" ht="14.1" customHeight="1" thickBot="1" x14ac:dyDescent="0.25">
      <c r="A467" s="81"/>
      <c r="B467" s="62" t="s">
        <v>12941</v>
      </c>
      <c r="C467" s="71">
        <v>45202</v>
      </c>
      <c r="D467" s="81"/>
      <c r="E467" s="62" t="s">
        <v>3073</v>
      </c>
      <c r="F467" s="61" t="s">
        <v>11111</v>
      </c>
      <c r="G467" s="5"/>
      <c r="H467" s="5"/>
      <c r="I467" s="5"/>
      <c r="J467" s="5"/>
    </row>
    <row r="468" spans="1:10" ht="14.1" customHeight="1" thickBot="1" x14ac:dyDescent="0.25">
      <c r="A468" s="81"/>
      <c r="B468" s="62" t="s">
        <v>1786</v>
      </c>
      <c r="C468" s="60">
        <f>IF(C467="","",IF(AND(MONTH(C467)&gt;=1,MONTH(C467)&lt;=3),1,IF(AND(MONTH(C467)&gt;=4,MONTH(C467)&lt;=6),2,IF(AND(MONTH(C467)&gt;=7,MONTH(C467)&lt;=9),3,4))))</f>
        <v>4</v>
      </c>
      <c r="D468" s="81"/>
      <c r="E468" s="62" t="s">
        <v>13191</v>
      </c>
      <c r="F468" s="61" t="s">
        <v>11111</v>
      </c>
      <c r="G468" s="5"/>
      <c r="H468" s="5"/>
      <c r="I468" s="5"/>
      <c r="J468" s="5"/>
    </row>
    <row r="469" spans="1:10" ht="14.1" customHeight="1" thickBot="1" x14ac:dyDescent="0.25">
      <c r="A469" s="5"/>
      <c r="B469" s="5"/>
      <c r="C469" s="5"/>
      <c r="D469" s="5"/>
      <c r="E469" s="5"/>
      <c r="F469" s="5"/>
      <c r="G469" s="5"/>
      <c r="H469" s="5"/>
      <c r="I469" s="5"/>
      <c r="J469" s="5"/>
    </row>
    <row r="470" spans="1:10" ht="14.1" customHeight="1" thickBot="1" x14ac:dyDescent="0.25">
      <c r="A470" s="67" t="s">
        <v>15735</v>
      </c>
      <c r="B470" s="67" t="s">
        <v>16146</v>
      </c>
      <c r="C470" s="67" t="s">
        <v>15641</v>
      </c>
      <c r="D470" s="67" t="s">
        <v>15251</v>
      </c>
      <c r="E470" s="67" t="s">
        <v>6932</v>
      </c>
      <c r="F470" s="67" t="s">
        <v>15280</v>
      </c>
      <c r="G470" s="5"/>
      <c r="H470" s="5"/>
      <c r="I470" s="5"/>
      <c r="J470" s="5"/>
    </row>
    <row r="471" spans="1:10" ht="14.1" customHeight="1" x14ac:dyDescent="0.2">
      <c r="A471" s="63">
        <v>72102103</v>
      </c>
      <c r="B471" s="64" t="str">
        <f ca="1">IFERROR(INDEX(UNSPSCDes,MATCH(INDIRECT(ADDRESS(ROW(),COLUMN()-1,4)),UNSPSCCode,0)),"")</f>
        <v>Servicios de exterminación o fumigación</v>
      </c>
      <c r="C471" s="63" t="s">
        <v>1449</v>
      </c>
      <c r="D471" s="63">
        <v>6</v>
      </c>
      <c r="E471" s="66">
        <v>8500</v>
      </c>
      <c r="F471" s="65">
        <f ca="1">INDIRECT(ADDRESS(ROW(),COLUMN()-2,4))*INDIRECT(ADDRESS(ROW(),COLUMN()-1,4))</f>
        <v>51000</v>
      </c>
      <c r="G471" s="5"/>
      <c r="H471" s="5"/>
      <c r="I471" s="5"/>
      <c r="J471" s="5"/>
    </row>
    <row r="472" spans="1:10" ht="13.5" customHeight="1" x14ac:dyDescent="0.2">
      <c r="A472" s="63">
        <v>91111502</v>
      </c>
      <c r="B472" s="64" t="str">
        <f ca="1">IFERROR(INDEX(UNSPSCDes,MATCH(INDIRECT(ADDRESS(ROW(),COLUMN()-1,4)),UNSPSCCode,0)),"")</f>
        <v>Servicios de lavandería</v>
      </c>
      <c r="C472" s="63" t="s">
        <v>18143</v>
      </c>
      <c r="D472" s="63">
        <v>3</v>
      </c>
      <c r="E472" s="66">
        <v>2500</v>
      </c>
      <c r="F472" s="65">
        <f ca="1">INDIRECT(ADDRESS(ROW(),COLUMN()-2,4))*INDIRECT(ADDRESS(ROW(),COLUMN()-1,4))</f>
        <v>7500</v>
      </c>
      <c r="G472" s="5"/>
      <c r="H472" s="5"/>
      <c r="I472" s="5"/>
      <c r="J472" s="5"/>
    </row>
    <row r="473" spans="1:10" ht="13.5" customHeight="1" x14ac:dyDescent="0.2">
      <c r="A473" s="63">
        <v>76111501</v>
      </c>
      <c r="B473" s="64" t="str">
        <f ca="1">IFERROR(INDEX(UNSPSCDes,MATCH(INDIRECT(ADDRESS(ROW(),COLUMN()-1,4)),UNSPSCCode,0)),"")</f>
        <v>Servicios de limpieza de edificios</v>
      </c>
      <c r="C473" s="63" t="s">
        <v>18143</v>
      </c>
      <c r="D473" s="63">
        <v>3</v>
      </c>
      <c r="E473" s="66">
        <v>8000</v>
      </c>
      <c r="F473" s="65">
        <f ca="1">INDIRECT(ADDRESS(ROW(),COLUMN()-2,4))*INDIRECT(ADDRESS(ROW(),COLUMN()-1,4))</f>
        <v>24000</v>
      </c>
      <c r="G473" s="5"/>
      <c r="H473" s="5"/>
      <c r="I473" s="5"/>
      <c r="J473" s="5"/>
    </row>
    <row r="474" spans="1:10" ht="14.1" customHeight="1" x14ac:dyDescent="0.2">
      <c r="A474" s="5"/>
      <c r="B474" s="5"/>
      <c r="C474" s="5"/>
      <c r="D474" s="5"/>
      <c r="E474" s="68" t="s">
        <v>12549</v>
      </c>
      <c r="F474" s="69">
        <f ca="1">SUM(Table342[MONTO TOTAL ESTIMADO])</f>
        <v>82500</v>
      </c>
      <c r="G474" s="5"/>
      <c r="H474" s="5" t="str">
        <f>C464</f>
        <v>Servicios</v>
      </c>
      <c r="I474" s="5" t="str">
        <f>E464</f>
        <v>Sí</v>
      </c>
      <c r="J474" s="5" t="str">
        <f>D464</f>
        <v>Compras por debajo del Umbral</v>
      </c>
    </row>
    <row r="475" spans="1:10" ht="14.1" customHeight="1" thickBot="1" x14ac:dyDescent="0.3"/>
    <row r="476" spans="1:10" ht="33.75" customHeight="1" thickBot="1" x14ac:dyDescent="0.25">
      <c r="A476" s="59" t="s">
        <v>16382</v>
      </c>
      <c r="B476" s="59" t="s">
        <v>161</v>
      </c>
      <c r="C476" s="59" t="s">
        <v>11723</v>
      </c>
      <c r="D476" s="59" t="s">
        <v>14377</v>
      </c>
      <c r="E476" s="59" t="s">
        <v>10961</v>
      </c>
      <c r="F476" s="59" t="s">
        <v>11094</v>
      </c>
      <c r="G476" s="5"/>
      <c r="H476" s="5"/>
      <c r="I476" s="5"/>
      <c r="J476" s="5"/>
    </row>
    <row r="477" spans="1:10" ht="13.5" customHeight="1" thickBot="1" x14ac:dyDescent="0.25">
      <c r="A477" s="61" t="s">
        <v>18849</v>
      </c>
      <c r="B477" s="61" t="s">
        <v>18850</v>
      </c>
      <c r="C477" s="61" t="s">
        <v>6798</v>
      </c>
      <c r="D477" s="61" t="s">
        <v>10170</v>
      </c>
      <c r="E477" s="61" t="s">
        <v>8854</v>
      </c>
      <c r="F477" s="61"/>
      <c r="G477" s="5"/>
      <c r="H477" s="5"/>
      <c r="I477" s="5"/>
      <c r="J477" s="5"/>
    </row>
    <row r="478" spans="1:10" ht="14.1" customHeight="1" thickBot="1" x14ac:dyDescent="0.25">
      <c r="A478" s="80" t="s">
        <v>14828</v>
      </c>
      <c r="B478" s="62" t="s">
        <v>8528</v>
      </c>
      <c r="C478" s="71">
        <v>44928</v>
      </c>
      <c r="D478" s="80" t="s">
        <v>9385</v>
      </c>
      <c r="E478" s="62" t="s">
        <v>13092</v>
      </c>
      <c r="F478" s="61" t="s">
        <v>3080</v>
      </c>
      <c r="G478" s="5"/>
      <c r="H478" s="5"/>
      <c r="I478" s="5"/>
      <c r="J478" s="5"/>
    </row>
    <row r="479" spans="1:10" ht="14.1" customHeight="1" thickBot="1" x14ac:dyDescent="0.25">
      <c r="A479" s="81"/>
      <c r="B479" s="62" t="s">
        <v>1786</v>
      </c>
      <c r="C479" s="60">
        <f>IF(C478="","",IF(AND(MONTH(C478)&gt;=1,MONTH(C478)&lt;=3),1,IF(AND(MONTH(C478)&gt;=4,MONTH(C478)&lt;=6),2,IF(AND(MONTH(C478)&gt;=7,MONTH(C478)&lt;=9),3,4))))</f>
        <v>1</v>
      </c>
      <c r="D479" s="81"/>
      <c r="E479" s="62" t="s">
        <v>2417</v>
      </c>
      <c r="F479" s="61" t="s">
        <v>11111</v>
      </c>
      <c r="G479" s="5"/>
      <c r="H479" s="5"/>
      <c r="I479" s="5"/>
      <c r="J479" s="5"/>
    </row>
    <row r="480" spans="1:10" ht="14.1" customHeight="1" thickBot="1" x14ac:dyDescent="0.25">
      <c r="A480" s="81"/>
      <c r="B480" s="62" t="s">
        <v>12941</v>
      </c>
      <c r="C480" s="71">
        <v>44929</v>
      </c>
      <c r="D480" s="81"/>
      <c r="E480" s="62" t="s">
        <v>3073</v>
      </c>
      <c r="F480" s="61" t="s">
        <v>11111</v>
      </c>
      <c r="G480" s="5"/>
      <c r="H480" s="5"/>
      <c r="I480" s="5"/>
      <c r="J480" s="5"/>
    </row>
    <row r="481" spans="1:10" ht="14.1" customHeight="1" thickBot="1" x14ac:dyDescent="0.25">
      <c r="A481" s="81"/>
      <c r="B481" s="62" t="s">
        <v>1786</v>
      </c>
      <c r="C481" s="60">
        <f>IF(C480="","",IF(AND(MONTH(C480)&gt;=1,MONTH(C480)&lt;=3),1,IF(AND(MONTH(C480)&gt;=4,MONTH(C480)&lt;=6),2,IF(AND(MONTH(C480)&gt;=7,MONTH(C480)&lt;=9),3,4))))</f>
        <v>1</v>
      </c>
      <c r="D481" s="81"/>
      <c r="E481" s="62" t="s">
        <v>13191</v>
      </c>
      <c r="F481" s="61" t="s">
        <v>11111</v>
      </c>
      <c r="G481" s="5"/>
      <c r="H481" s="5"/>
      <c r="I481" s="5"/>
      <c r="J481" s="5"/>
    </row>
    <row r="482" spans="1:10" ht="14.1" customHeight="1" thickBot="1" x14ac:dyDescent="0.25">
      <c r="A482" s="5"/>
      <c r="B482" s="5"/>
      <c r="C482" s="5"/>
      <c r="D482" s="5"/>
      <c r="E482" s="5"/>
      <c r="F482" s="5"/>
      <c r="G482" s="5"/>
      <c r="H482" s="5"/>
      <c r="I482" s="5"/>
      <c r="J482" s="5"/>
    </row>
    <row r="483" spans="1:10" ht="14.1" customHeight="1" thickBot="1" x14ac:dyDescent="0.25">
      <c r="A483" s="67" t="s">
        <v>15735</v>
      </c>
      <c r="B483" s="67" t="s">
        <v>16146</v>
      </c>
      <c r="C483" s="67" t="s">
        <v>15641</v>
      </c>
      <c r="D483" s="67" t="s">
        <v>15251</v>
      </c>
      <c r="E483" s="67" t="s">
        <v>6932</v>
      </c>
      <c r="F483" s="67" t="s">
        <v>15280</v>
      </c>
      <c r="G483" s="5"/>
      <c r="H483" s="5"/>
      <c r="I483" s="5"/>
      <c r="J483" s="5"/>
    </row>
    <row r="484" spans="1:10" ht="13.5" customHeight="1" x14ac:dyDescent="0.2">
      <c r="A484" s="77">
        <v>80121704</v>
      </c>
      <c r="B484" s="64" t="str">
        <f ca="1">IFERROR(INDEX(UNSPSCDes,MATCH(INDIRECT(ADDRESS(ROW(),COLUMN()-1,4)),UNSPSCCode,0)),"")</f>
        <v>Servicios legales sobre contratos</v>
      </c>
      <c r="C484" s="63" t="s">
        <v>18143</v>
      </c>
      <c r="D484" s="63">
        <v>3</v>
      </c>
      <c r="E484" s="66">
        <v>16666.6666</v>
      </c>
      <c r="F484" s="65">
        <f ca="1">INDIRECT(ADDRESS(ROW(),COLUMN()-2,4))*INDIRECT(ADDRESS(ROW(),COLUMN()-1,4))</f>
        <v>49999.999800000005</v>
      </c>
      <c r="G484" s="5"/>
      <c r="H484" s="5"/>
      <c r="I484" s="5"/>
      <c r="J484" s="5"/>
    </row>
    <row r="485" spans="1:10" ht="27" customHeight="1" x14ac:dyDescent="0.2">
      <c r="A485" s="63">
        <v>80121601</v>
      </c>
      <c r="B485" s="64" t="str">
        <f ca="1">IFERROR(INDEX(UNSPSCDes,MATCH(INDIRECT(ADDRESS(ROW(),COLUMN()-1,4)),UNSPSCCode,0)),"")</f>
        <v>Servicios legales sobre competencia o regulaciones gubernamentales</v>
      </c>
      <c r="C485" s="63" t="s">
        <v>18143</v>
      </c>
      <c r="D485" s="63">
        <v>3</v>
      </c>
      <c r="E485" s="66">
        <v>25000</v>
      </c>
      <c r="F485" s="65">
        <f ca="1">INDIRECT(ADDRESS(ROW(),COLUMN()-2,4))*INDIRECT(ADDRESS(ROW(),COLUMN()-1,4))</f>
        <v>75000</v>
      </c>
      <c r="G485" s="5"/>
      <c r="H485" s="5"/>
      <c r="I485" s="5"/>
      <c r="J485" s="5"/>
    </row>
    <row r="486" spans="1:10" ht="14.1" customHeight="1" x14ac:dyDescent="0.2">
      <c r="A486" s="5"/>
      <c r="B486" s="5"/>
      <c r="C486" s="5"/>
      <c r="D486" s="5"/>
      <c r="E486" s="68" t="s">
        <v>12549</v>
      </c>
      <c r="F486" s="69">
        <f ca="1">SUM(Table343[MONTO TOTAL ESTIMADO])</f>
        <v>124999.99980000001</v>
      </c>
      <c r="G486" s="5"/>
      <c r="H486" s="5" t="str">
        <f>C477</f>
        <v>Servicios</v>
      </c>
      <c r="I486" s="5" t="str">
        <f>E477</f>
        <v>Sí</v>
      </c>
      <c r="J486" s="5" t="str">
        <f>D477</f>
        <v>Compras por debajo del Umbral</v>
      </c>
    </row>
    <row r="487" spans="1:10" ht="14.1" customHeight="1" thickBot="1" x14ac:dyDescent="0.3"/>
    <row r="488" spans="1:10" ht="33.75" customHeight="1" thickBot="1" x14ac:dyDescent="0.25">
      <c r="A488" s="59" t="s">
        <v>16382</v>
      </c>
      <c r="B488" s="59" t="s">
        <v>161</v>
      </c>
      <c r="C488" s="59" t="s">
        <v>11723</v>
      </c>
      <c r="D488" s="59" t="s">
        <v>14377</v>
      </c>
      <c r="E488" s="59" t="s">
        <v>10961</v>
      </c>
      <c r="F488" s="59" t="s">
        <v>11094</v>
      </c>
      <c r="G488" s="5"/>
      <c r="H488" s="5"/>
      <c r="I488" s="5"/>
      <c r="J488" s="5"/>
    </row>
    <row r="489" spans="1:10" ht="14.1" customHeight="1" thickBot="1" x14ac:dyDescent="0.25">
      <c r="A489" s="61" t="s">
        <v>18849</v>
      </c>
      <c r="B489" s="61" t="s">
        <v>18850</v>
      </c>
      <c r="C489" s="61" t="s">
        <v>6798</v>
      </c>
      <c r="D489" s="61" t="s">
        <v>10170</v>
      </c>
      <c r="E489" s="61" t="s">
        <v>8854</v>
      </c>
      <c r="F489" s="61"/>
      <c r="G489" s="5"/>
      <c r="H489" s="5"/>
      <c r="I489" s="5"/>
      <c r="J489" s="5"/>
    </row>
    <row r="490" spans="1:10" ht="14.1" customHeight="1" thickBot="1" x14ac:dyDescent="0.25">
      <c r="A490" s="80" t="s">
        <v>14828</v>
      </c>
      <c r="B490" s="62" t="s">
        <v>8528</v>
      </c>
      <c r="C490" s="71">
        <v>45019</v>
      </c>
      <c r="D490" s="80" t="s">
        <v>9385</v>
      </c>
      <c r="E490" s="62" t="s">
        <v>13092</v>
      </c>
      <c r="F490" s="61" t="s">
        <v>3080</v>
      </c>
      <c r="G490" s="5"/>
      <c r="H490" s="5"/>
      <c r="I490" s="5"/>
      <c r="J490" s="5"/>
    </row>
    <row r="491" spans="1:10" ht="14.1" customHeight="1" thickBot="1" x14ac:dyDescent="0.25">
      <c r="A491" s="81"/>
      <c r="B491" s="62" t="s">
        <v>1786</v>
      </c>
      <c r="C491" s="60">
        <f>IF(C490="","",IF(AND(MONTH(C490)&gt;=1,MONTH(C490)&lt;=3),1,IF(AND(MONTH(C490)&gt;=4,MONTH(C490)&lt;=6),2,IF(AND(MONTH(C490)&gt;=7,MONTH(C490)&lt;=9),3,4))))</f>
        <v>2</v>
      </c>
      <c r="D491" s="81"/>
      <c r="E491" s="62" t="s">
        <v>2417</v>
      </c>
      <c r="F491" s="61" t="s">
        <v>11111</v>
      </c>
      <c r="G491" s="5"/>
      <c r="H491" s="5"/>
      <c r="I491" s="5"/>
      <c r="J491" s="5"/>
    </row>
    <row r="492" spans="1:10" ht="14.1" customHeight="1" thickBot="1" x14ac:dyDescent="0.25">
      <c r="A492" s="81"/>
      <c r="B492" s="62" t="s">
        <v>12941</v>
      </c>
      <c r="C492" s="71">
        <v>45020</v>
      </c>
      <c r="D492" s="81"/>
      <c r="E492" s="62" t="s">
        <v>3073</v>
      </c>
      <c r="F492" s="61" t="s">
        <v>11111</v>
      </c>
      <c r="G492" s="5"/>
      <c r="H492" s="5"/>
      <c r="I492" s="5"/>
      <c r="J492" s="5"/>
    </row>
    <row r="493" spans="1:10" ht="14.1" customHeight="1" thickBot="1" x14ac:dyDescent="0.25">
      <c r="A493" s="81"/>
      <c r="B493" s="62" t="s">
        <v>1786</v>
      </c>
      <c r="C493" s="60">
        <f>IF(C492="","",IF(AND(MONTH(C492)&gt;=1,MONTH(C492)&lt;=3),1,IF(AND(MONTH(C492)&gt;=4,MONTH(C492)&lt;=6),2,IF(AND(MONTH(C492)&gt;=7,MONTH(C492)&lt;=9),3,4))))</f>
        <v>2</v>
      </c>
      <c r="D493" s="81"/>
      <c r="E493" s="62" t="s">
        <v>13191</v>
      </c>
      <c r="F493" s="61" t="s">
        <v>11111</v>
      </c>
      <c r="G493" s="5"/>
      <c r="H493" s="5"/>
      <c r="I493" s="5"/>
      <c r="J493" s="5"/>
    </row>
    <row r="494" spans="1:10" ht="14.1" customHeight="1" thickBot="1" x14ac:dyDescent="0.25">
      <c r="A494" s="5"/>
      <c r="B494" s="5"/>
      <c r="C494" s="5"/>
      <c r="D494" s="5"/>
      <c r="E494" s="5"/>
      <c r="F494" s="5"/>
      <c r="G494" s="5"/>
      <c r="H494" s="5"/>
      <c r="I494" s="5"/>
      <c r="J494" s="5"/>
    </row>
    <row r="495" spans="1:10" ht="14.1" customHeight="1" thickBot="1" x14ac:dyDescent="0.25">
      <c r="A495" s="67" t="s">
        <v>15735</v>
      </c>
      <c r="B495" s="67" t="s">
        <v>16146</v>
      </c>
      <c r="C495" s="67" t="s">
        <v>15641</v>
      </c>
      <c r="D495" s="67" t="s">
        <v>15251</v>
      </c>
      <c r="E495" s="67" t="s">
        <v>6932</v>
      </c>
      <c r="F495" s="67" t="s">
        <v>15280</v>
      </c>
      <c r="G495" s="5"/>
      <c r="H495" s="5"/>
      <c r="I495" s="5"/>
      <c r="J495" s="5"/>
    </row>
    <row r="496" spans="1:10" ht="14.1" customHeight="1" x14ac:dyDescent="0.2">
      <c r="A496" s="63">
        <v>80121704</v>
      </c>
      <c r="B496" s="64" t="str">
        <f ca="1">IFERROR(INDEX(UNSPSCDes,MATCH(INDIRECT(ADDRESS(ROW(),COLUMN()-1,4)),UNSPSCCode,0)),"")</f>
        <v>Servicios legales sobre contratos</v>
      </c>
      <c r="C496" s="63" t="s">
        <v>18143</v>
      </c>
      <c r="D496" s="63">
        <v>3</v>
      </c>
      <c r="E496" s="66">
        <v>16666.6666</v>
      </c>
      <c r="F496" s="65">
        <f ca="1">INDIRECT(ADDRESS(ROW(),COLUMN()-2,4))*INDIRECT(ADDRESS(ROW(),COLUMN()-1,4))</f>
        <v>49999.999800000005</v>
      </c>
      <c r="G496" s="5"/>
      <c r="H496" s="5"/>
      <c r="I496" s="5"/>
      <c r="J496" s="5"/>
    </row>
    <row r="497" spans="1:10" ht="13.5" customHeight="1" x14ac:dyDescent="0.2">
      <c r="A497" s="63">
        <v>80121601</v>
      </c>
      <c r="B497" s="64" t="str">
        <f ca="1">IFERROR(INDEX(UNSPSCDes,MATCH(INDIRECT(ADDRESS(ROW(),COLUMN()-1,4)),UNSPSCCode,0)),"")</f>
        <v>Servicios legales sobre competencia o regulaciones gubernamentales</v>
      </c>
      <c r="C497" s="63" t="s">
        <v>18143</v>
      </c>
      <c r="D497" s="63">
        <v>3</v>
      </c>
      <c r="E497" s="66">
        <v>25000</v>
      </c>
      <c r="F497" s="65">
        <f ca="1">INDIRECT(ADDRESS(ROW(),COLUMN()-2,4))*INDIRECT(ADDRESS(ROW(),COLUMN()-1,4))</f>
        <v>75000</v>
      </c>
      <c r="G497" s="5"/>
      <c r="H497" s="5"/>
      <c r="I497" s="5"/>
      <c r="J497" s="5"/>
    </row>
    <row r="498" spans="1:10" ht="14.1" customHeight="1" x14ac:dyDescent="0.2">
      <c r="A498" s="5"/>
      <c r="B498" s="5"/>
      <c r="C498" s="5"/>
      <c r="D498" s="5"/>
      <c r="E498" s="68" t="s">
        <v>12549</v>
      </c>
      <c r="F498" s="69">
        <f ca="1">SUM(Table344[MONTO TOTAL ESTIMADO])</f>
        <v>124999.99980000001</v>
      </c>
      <c r="G498" s="5"/>
      <c r="H498" s="5" t="str">
        <f>C489</f>
        <v>Servicios</v>
      </c>
      <c r="I498" s="5" t="str">
        <f>E489</f>
        <v>Sí</v>
      </c>
      <c r="J498" s="5" t="str">
        <f>D489</f>
        <v>Compras por debajo del Umbral</v>
      </c>
    </row>
    <row r="499" spans="1:10" ht="14.1" customHeight="1" thickBot="1" x14ac:dyDescent="0.3"/>
    <row r="500" spans="1:10" ht="33.75" customHeight="1" thickBot="1" x14ac:dyDescent="0.25">
      <c r="A500" s="59" t="s">
        <v>16382</v>
      </c>
      <c r="B500" s="59" t="s">
        <v>161</v>
      </c>
      <c r="C500" s="59" t="s">
        <v>11723</v>
      </c>
      <c r="D500" s="59" t="s">
        <v>14377</v>
      </c>
      <c r="E500" s="59" t="s">
        <v>10961</v>
      </c>
      <c r="F500" s="59" t="s">
        <v>11094</v>
      </c>
      <c r="G500" s="5"/>
      <c r="H500" s="5"/>
      <c r="I500" s="5"/>
      <c r="J500" s="5"/>
    </row>
    <row r="501" spans="1:10" ht="14.1" customHeight="1" thickBot="1" x14ac:dyDescent="0.25">
      <c r="A501" s="61" t="s">
        <v>18849</v>
      </c>
      <c r="B501" s="61" t="s">
        <v>18850</v>
      </c>
      <c r="C501" s="61" t="s">
        <v>6798</v>
      </c>
      <c r="D501" s="61" t="s">
        <v>10170</v>
      </c>
      <c r="E501" s="61" t="s">
        <v>8854</v>
      </c>
      <c r="F501" s="61"/>
      <c r="G501" s="5"/>
      <c r="H501" s="5"/>
      <c r="I501" s="5"/>
      <c r="J501" s="5"/>
    </row>
    <row r="502" spans="1:10" ht="14.1" customHeight="1" thickBot="1" x14ac:dyDescent="0.25">
      <c r="A502" s="80" t="s">
        <v>14828</v>
      </c>
      <c r="B502" s="62" t="s">
        <v>8528</v>
      </c>
      <c r="C502" s="71">
        <v>45110</v>
      </c>
      <c r="D502" s="80" t="s">
        <v>9385</v>
      </c>
      <c r="E502" s="62" t="s">
        <v>13092</v>
      </c>
      <c r="F502" s="61" t="s">
        <v>3080</v>
      </c>
      <c r="G502" s="5"/>
      <c r="H502" s="5"/>
      <c r="I502" s="5"/>
      <c r="J502" s="5"/>
    </row>
    <row r="503" spans="1:10" ht="14.1" customHeight="1" thickBot="1" x14ac:dyDescent="0.25">
      <c r="A503" s="81"/>
      <c r="B503" s="62" t="s">
        <v>1786</v>
      </c>
      <c r="C503" s="60">
        <f>IF(C502="","",IF(AND(MONTH(C502)&gt;=1,MONTH(C502)&lt;=3),1,IF(AND(MONTH(C502)&gt;=4,MONTH(C502)&lt;=6),2,IF(AND(MONTH(C502)&gt;=7,MONTH(C502)&lt;=9),3,4))))</f>
        <v>3</v>
      </c>
      <c r="D503" s="81"/>
      <c r="E503" s="62" t="s">
        <v>2417</v>
      </c>
      <c r="F503" s="61" t="s">
        <v>11111</v>
      </c>
      <c r="G503" s="5"/>
      <c r="H503" s="5"/>
      <c r="I503" s="5"/>
      <c r="J503" s="5"/>
    </row>
    <row r="504" spans="1:10" ht="14.1" customHeight="1" thickBot="1" x14ac:dyDescent="0.25">
      <c r="A504" s="81"/>
      <c r="B504" s="62" t="s">
        <v>12941</v>
      </c>
      <c r="C504" s="71">
        <v>45111</v>
      </c>
      <c r="D504" s="81"/>
      <c r="E504" s="62" t="s">
        <v>3073</v>
      </c>
      <c r="F504" s="61" t="s">
        <v>11111</v>
      </c>
      <c r="G504" s="5"/>
      <c r="H504" s="5"/>
      <c r="I504" s="5"/>
      <c r="J504" s="5"/>
    </row>
    <row r="505" spans="1:10" ht="14.1" customHeight="1" thickBot="1" x14ac:dyDescent="0.25">
      <c r="A505" s="81"/>
      <c r="B505" s="62" t="s">
        <v>1786</v>
      </c>
      <c r="C505" s="60">
        <f>IF(C504="","",IF(AND(MONTH(C504)&gt;=1,MONTH(C504)&lt;=3),1,IF(AND(MONTH(C504)&gt;=4,MONTH(C504)&lt;=6),2,IF(AND(MONTH(C504)&gt;=7,MONTH(C504)&lt;=9),3,4))))</f>
        <v>3</v>
      </c>
      <c r="D505" s="81"/>
      <c r="E505" s="62" t="s">
        <v>13191</v>
      </c>
      <c r="F505" s="61" t="s">
        <v>11111</v>
      </c>
      <c r="G505" s="5"/>
      <c r="H505" s="5"/>
      <c r="I505" s="5"/>
      <c r="J505" s="5"/>
    </row>
    <row r="506" spans="1:10" ht="14.1" customHeight="1" thickBot="1" x14ac:dyDescent="0.25">
      <c r="A506" s="5"/>
      <c r="B506" s="5"/>
      <c r="C506" s="5"/>
      <c r="D506" s="5"/>
      <c r="E506" s="5"/>
      <c r="F506" s="5"/>
      <c r="G506" s="5"/>
      <c r="H506" s="5"/>
      <c r="I506" s="5"/>
      <c r="J506" s="5"/>
    </row>
    <row r="507" spans="1:10" ht="14.1" customHeight="1" thickBot="1" x14ac:dyDescent="0.25">
      <c r="A507" s="67" t="s">
        <v>15735</v>
      </c>
      <c r="B507" s="67" t="s">
        <v>16146</v>
      </c>
      <c r="C507" s="67" t="s">
        <v>15641</v>
      </c>
      <c r="D507" s="67" t="s">
        <v>15251</v>
      </c>
      <c r="E507" s="67" t="s">
        <v>6932</v>
      </c>
      <c r="F507" s="67" t="s">
        <v>15280</v>
      </c>
      <c r="G507" s="5"/>
      <c r="H507" s="5"/>
      <c r="I507" s="5"/>
      <c r="J507" s="5"/>
    </row>
    <row r="508" spans="1:10" ht="14.1" customHeight="1" x14ac:dyDescent="0.2">
      <c r="A508" s="63">
        <v>80121704</v>
      </c>
      <c r="B508" s="64" t="str">
        <f ca="1">IFERROR(INDEX(UNSPSCDes,MATCH(INDIRECT(ADDRESS(ROW(),COLUMN()-1,4)),UNSPSCCode,0)),"")</f>
        <v>Servicios legales sobre contratos</v>
      </c>
      <c r="C508" s="63" t="s">
        <v>18143</v>
      </c>
      <c r="D508" s="63">
        <v>3</v>
      </c>
      <c r="E508" s="66">
        <v>16666.6666</v>
      </c>
      <c r="F508" s="65">
        <f ca="1">INDIRECT(ADDRESS(ROW(),COLUMN()-2,4))*INDIRECT(ADDRESS(ROW(),COLUMN()-1,4))</f>
        <v>49999.999800000005</v>
      </c>
      <c r="G508" s="5"/>
      <c r="H508" s="5"/>
      <c r="I508" s="5"/>
      <c r="J508" s="5"/>
    </row>
    <row r="509" spans="1:10" ht="13.5" customHeight="1" x14ac:dyDescent="0.2">
      <c r="A509" s="63">
        <v>80121601</v>
      </c>
      <c r="B509" s="64" t="str">
        <f ca="1">IFERROR(INDEX(UNSPSCDes,MATCH(INDIRECT(ADDRESS(ROW(),COLUMN()-1,4)),UNSPSCCode,0)),"")</f>
        <v>Servicios legales sobre competencia o regulaciones gubernamentales</v>
      </c>
      <c r="C509" s="63" t="s">
        <v>18143</v>
      </c>
      <c r="D509" s="63">
        <v>3</v>
      </c>
      <c r="E509" s="66">
        <v>25000</v>
      </c>
      <c r="F509" s="65">
        <f ca="1">INDIRECT(ADDRESS(ROW(),COLUMN()-2,4))*INDIRECT(ADDRESS(ROW(),COLUMN()-1,4))</f>
        <v>75000</v>
      </c>
      <c r="G509" s="5"/>
      <c r="H509" s="5"/>
      <c r="I509" s="5"/>
      <c r="J509" s="5"/>
    </row>
    <row r="510" spans="1:10" ht="14.1" customHeight="1" x14ac:dyDescent="0.2">
      <c r="A510" s="5"/>
      <c r="B510" s="5"/>
      <c r="C510" s="5"/>
      <c r="D510" s="5"/>
      <c r="E510" s="68" t="s">
        <v>12549</v>
      </c>
      <c r="F510" s="69">
        <f ca="1">SUM(Table345[MONTO TOTAL ESTIMADO])</f>
        <v>124999.99980000001</v>
      </c>
      <c r="G510" s="5"/>
      <c r="H510" s="5" t="str">
        <f>C501</f>
        <v>Servicios</v>
      </c>
      <c r="I510" s="5" t="str">
        <f>E501</f>
        <v>Sí</v>
      </c>
      <c r="J510" s="5" t="str">
        <f>D501</f>
        <v>Compras por debajo del Umbral</v>
      </c>
    </row>
    <row r="511" spans="1:10" ht="14.1" customHeight="1" thickBot="1" x14ac:dyDescent="0.3"/>
    <row r="512" spans="1:10" ht="33.75" customHeight="1" thickBot="1" x14ac:dyDescent="0.25">
      <c r="A512" s="59" t="s">
        <v>16382</v>
      </c>
      <c r="B512" s="59" t="s">
        <v>161</v>
      </c>
      <c r="C512" s="59" t="s">
        <v>11723</v>
      </c>
      <c r="D512" s="59" t="s">
        <v>14377</v>
      </c>
      <c r="E512" s="59" t="s">
        <v>10961</v>
      </c>
      <c r="F512" s="59" t="s">
        <v>11094</v>
      </c>
      <c r="G512" s="5"/>
      <c r="H512" s="5"/>
      <c r="I512" s="5"/>
      <c r="J512" s="5"/>
    </row>
    <row r="513" spans="1:10" ht="14.1" customHeight="1" thickBot="1" x14ac:dyDescent="0.25">
      <c r="A513" s="61" t="s">
        <v>18849</v>
      </c>
      <c r="B513" s="61" t="s">
        <v>18850</v>
      </c>
      <c r="C513" s="61" t="s">
        <v>6798</v>
      </c>
      <c r="D513" s="61" t="s">
        <v>10170</v>
      </c>
      <c r="E513" s="61" t="s">
        <v>8854</v>
      </c>
      <c r="F513" s="61"/>
      <c r="G513" s="5"/>
      <c r="H513" s="5"/>
      <c r="I513" s="5"/>
      <c r="J513" s="5"/>
    </row>
    <row r="514" spans="1:10" ht="14.1" customHeight="1" thickBot="1" x14ac:dyDescent="0.25">
      <c r="A514" s="80" t="s">
        <v>14828</v>
      </c>
      <c r="B514" s="62" t="s">
        <v>8528</v>
      </c>
      <c r="C514" s="71">
        <v>45201</v>
      </c>
      <c r="D514" s="80" t="s">
        <v>9385</v>
      </c>
      <c r="E514" s="62" t="s">
        <v>13092</v>
      </c>
      <c r="F514" s="61" t="s">
        <v>3080</v>
      </c>
      <c r="G514" s="5"/>
      <c r="H514" s="5"/>
      <c r="I514" s="5"/>
      <c r="J514" s="5"/>
    </row>
    <row r="515" spans="1:10" ht="14.1" customHeight="1" thickBot="1" x14ac:dyDescent="0.25">
      <c r="A515" s="81"/>
      <c r="B515" s="62" t="s">
        <v>1786</v>
      </c>
      <c r="C515" s="60">
        <f>IF(C514="","",IF(AND(MONTH(C514)&gt;=1,MONTH(C514)&lt;=3),1,IF(AND(MONTH(C514)&gt;=4,MONTH(C514)&lt;=6),2,IF(AND(MONTH(C514)&gt;=7,MONTH(C514)&lt;=9),3,4))))</f>
        <v>4</v>
      </c>
      <c r="D515" s="81"/>
      <c r="E515" s="62" t="s">
        <v>2417</v>
      </c>
      <c r="F515" s="61" t="s">
        <v>11111</v>
      </c>
      <c r="G515" s="5"/>
      <c r="H515" s="5"/>
      <c r="I515" s="5"/>
      <c r="J515" s="5"/>
    </row>
    <row r="516" spans="1:10" ht="14.1" customHeight="1" thickBot="1" x14ac:dyDescent="0.25">
      <c r="A516" s="81"/>
      <c r="B516" s="62" t="s">
        <v>12941</v>
      </c>
      <c r="C516" s="71">
        <v>45202</v>
      </c>
      <c r="D516" s="81"/>
      <c r="E516" s="62" t="s">
        <v>3073</v>
      </c>
      <c r="F516" s="61" t="s">
        <v>11111</v>
      </c>
      <c r="G516" s="5"/>
      <c r="H516" s="5"/>
      <c r="I516" s="5"/>
      <c r="J516" s="5"/>
    </row>
    <row r="517" spans="1:10" ht="14.1" customHeight="1" thickBot="1" x14ac:dyDescent="0.25">
      <c r="A517" s="81"/>
      <c r="B517" s="62" t="s">
        <v>1786</v>
      </c>
      <c r="C517" s="60">
        <f>IF(C516="","",IF(AND(MONTH(C516)&gt;=1,MONTH(C516)&lt;=3),1,IF(AND(MONTH(C516)&gt;=4,MONTH(C516)&lt;=6),2,IF(AND(MONTH(C516)&gt;=7,MONTH(C516)&lt;=9),3,4))))</f>
        <v>4</v>
      </c>
      <c r="D517" s="81"/>
      <c r="E517" s="62" t="s">
        <v>13191</v>
      </c>
      <c r="F517" s="61" t="s">
        <v>11111</v>
      </c>
      <c r="G517" s="5"/>
      <c r="H517" s="5"/>
      <c r="I517" s="5"/>
      <c r="J517" s="5"/>
    </row>
    <row r="518" spans="1:10" ht="14.1" customHeight="1" thickBot="1" x14ac:dyDescent="0.25">
      <c r="A518" s="5"/>
      <c r="B518" s="5"/>
      <c r="C518" s="5"/>
      <c r="D518" s="5"/>
      <c r="E518" s="5"/>
      <c r="F518" s="5"/>
      <c r="G518" s="5"/>
      <c r="H518" s="5"/>
      <c r="I518" s="5"/>
      <c r="J518" s="5"/>
    </row>
    <row r="519" spans="1:10" ht="14.1" customHeight="1" thickBot="1" x14ac:dyDescent="0.25">
      <c r="A519" s="67" t="s">
        <v>15735</v>
      </c>
      <c r="B519" s="67" t="s">
        <v>16146</v>
      </c>
      <c r="C519" s="67" t="s">
        <v>15641</v>
      </c>
      <c r="D519" s="67" t="s">
        <v>15251</v>
      </c>
      <c r="E519" s="67" t="s">
        <v>6932</v>
      </c>
      <c r="F519" s="67" t="s">
        <v>15280</v>
      </c>
      <c r="G519" s="5"/>
      <c r="H519" s="5"/>
      <c r="I519" s="5"/>
      <c r="J519" s="5"/>
    </row>
    <row r="520" spans="1:10" ht="14.1" customHeight="1" x14ac:dyDescent="0.2">
      <c r="A520" s="63">
        <v>80121704</v>
      </c>
      <c r="B520" s="64" t="str">
        <f ca="1">IFERROR(INDEX(UNSPSCDes,MATCH(INDIRECT(ADDRESS(ROW(),COLUMN()-1,4)),UNSPSCCode,0)),"")</f>
        <v>Servicios legales sobre contratos</v>
      </c>
      <c r="C520" s="63" t="s">
        <v>18143</v>
      </c>
      <c r="D520" s="63">
        <v>3</v>
      </c>
      <c r="E520" s="66">
        <v>16666.6666</v>
      </c>
      <c r="F520" s="65">
        <f ca="1">INDIRECT(ADDRESS(ROW(),COLUMN()-2,4))*INDIRECT(ADDRESS(ROW(),COLUMN()-1,4))</f>
        <v>49999.999800000005</v>
      </c>
      <c r="G520" s="5"/>
      <c r="H520" s="5"/>
      <c r="I520" s="5"/>
      <c r="J520" s="5"/>
    </row>
    <row r="521" spans="1:10" ht="13.5" customHeight="1" x14ac:dyDescent="0.2">
      <c r="A521" s="63">
        <v>80121601</v>
      </c>
      <c r="B521" s="64" t="str">
        <f ca="1">IFERROR(INDEX(UNSPSCDes,MATCH(INDIRECT(ADDRESS(ROW(),COLUMN()-1,4)),UNSPSCCode,0)),"")</f>
        <v>Servicios legales sobre competencia o regulaciones gubernamentales</v>
      </c>
      <c r="C521" s="63" t="s">
        <v>18143</v>
      </c>
      <c r="D521" s="63">
        <v>3</v>
      </c>
      <c r="E521" s="66">
        <v>25000</v>
      </c>
      <c r="F521" s="65">
        <f ca="1">INDIRECT(ADDRESS(ROW(),COLUMN()-2,4))*INDIRECT(ADDRESS(ROW(),COLUMN()-1,4))</f>
        <v>75000</v>
      </c>
      <c r="G521" s="5"/>
      <c r="H521" s="5"/>
      <c r="I521" s="5"/>
      <c r="J521" s="5"/>
    </row>
    <row r="522" spans="1:10" ht="14.1" customHeight="1" x14ac:dyDescent="0.2">
      <c r="A522" s="5"/>
      <c r="B522" s="5"/>
      <c r="C522" s="5"/>
      <c r="D522" s="5"/>
      <c r="E522" s="68" t="s">
        <v>12549</v>
      </c>
      <c r="F522" s="69">
        <f ca="1">SUM(Table346[MONTO TOTAL ESTIMADO])</f>
        <v>124999.99980000001</v>
      </c>
      <c r="G522" s="5"/>
      <c r="H522" s="5" t="str">
        <f>C513</f>
        <v>Servicios</v>
      </c>
      <c r="I522" s="5" t="str">
        <f>E513</f>
        <v>Sí</v>
      </c>
      <c r="J522" s="5" t="str">
        <f>D513</f>
        <v>Compras por debajo del Umbral</v>
      </c>
    </row>
    <row r="523" spans="1:10" ht="14.1" customHeight="1" thickBot="1" x14ac:dyDescent="0.3"/>
    <row r="524" spans="1:10" ht="33.75" customHeight="1" thickBot="1" x14ac:dyDescent="0.25">
      <c r="A524" s="59" t="s">
        <v>16382</v>
      </c>
      <c r="B524" s="59" t="s">
        <v>161</v>
      </c>
      <c r="C524" s="59" t="s">
        <v>11723</v>
      </c>
      <c r="D524" s="59" t="s">
        <v>14377</v>
      </c>
      <c r="E524" s="59" t="s">
        <v>10961</v>
      </c>
      <c r="F524" s="59" t="s">
        <v>11094</v>
      </c>
      <c r="G524" s="5"/>
      <c r="H524" s="5"/>
      <c r="I524" s="5"/>
      <c r="J524" s="5"/>
    </row>
    <row r="525" spans="1:10" ht="14.1" customHeight="1" thickBot="1" x14ac:dyDescent="0.25">
      <c r="A525" s="61" t="s">
        <v>18851</v>
      </c>
      <c r="B525" s="61" t="s">
        <v>18851</v>
      </c>
      <c r="C525" s="61" t="s">
        <v>6798</v>
      </c>
      <c r="D525" s="61" t="s">
        <v>17483</v>
      </c>
      <c r="E525" s="61" t="s">
        <v>17854</v>
      </c>
      <c r="F525" s="61"/>
      <c r="G525" s="5"/>
      <c r="H525" s="5"/>
      <c r="I525" s="5"/>
      <c r="J525" s="5"/>
    </row>
    <row r="526" spans="1:10" ht="14.1" customHeight="1" thickBot="1" x14ac:dyDescent="0.25">
      <c r="A526" s="80" t="s">
        <v>14828</v>
      </c>
      <c r="B526" s="62" t="s">
        <v>8528</v>
      </c>
      <c r="C526" s="71">
        <v>44928</v>
      </c>
      <c r="D526" s="80" t="s">
        <v>9385</v>
      </c>
      <c r="E526" s="62" t="s">
        <v>13092</v>
      </c>
      <c r="F526" s="61" t="s">
        <v>3080</v>
      </c>
      <c r="G526" s="5"/>
      <c r="H526" s="5"/>
      <c r="I526" s="5"/>
      <c r="J526" s="5"/>
    </row>
    <row r="527" spans="1:10" ht="14.1" customHeight="1" thickBot="1" x14ac:dyDescent="0.25">
      <c r="A527" s="81"/>
      <c r="B527" s="62" t="s">
        <v>1786</v>
      </c>
      <c r="C527" s="60">
        <f>IF(C526="","",IF(AND(MONTH(C526)&gt;=1,MONTH(C526)&lt;=3),1,IF(AND(MONTH(C526)&gt;=4,MONTH(C526)&lt;=6),2,IF(AND(MONTH(C526)&gt;=7,MONTH(C526)&lt;=9),3,4))))</f>
        <v>1</v>
      </c>
      <c r="D527" s="81"/>
      <c r="E527" s="62" t="s">
        <v>2417</v>
      </c>
      <c r="F527" s="61" t="s">
        <v>11111</v>
      </c>
      <c r="G527" s="5"/>
      <c r="H527" s="5"/>
      <c r="I527" s="5"/>
      <c r="J527" s="5"/>
    </row>
    <row r="528" spans="1:10" ht="14.1" customHeight="1" thickBot="1" x14ac:dyDescent="0.25">
      <c r="A528" s="81"/>
      <c r="B528" s="62" t="s">
        <v>12941</v>
      </c>
      <c r="C528" s="71">
        <v>44943</v>
      </c>
      <c r="D528" s="81"/>
      <c r="E528" s="62" t="s">
        <v>3073</v>
      </c>
      <c r="F528" s="61" t="s">
        <v>11111</v>
      </c>
      <c r="G528" s="5"/>
      <c r="H528" s="5"/>
      <c r="I528" s="5"/>
      <c r="J528" s="5"/>
    </row>
    <row r="529" spans="1:10" ht="14.1" customHeight="1" thickBot="1" x14ac:dyDescent="0.25">
      <c r="A529" s="81"/>
      <c r="B529" s="62" t="s">
        <v>1786</v>
      </c>
      <c r="C529" s="60">
        <f>IF(C528="","",IF(AND(MONTH(C528)&gt;=1,MONTH(C528)&lt;=3),1,IF(AND(MONTH(C528)&gt;=4,MONTH(C528)&lt;=6),2,IF(AND(MONTH(C528)&gt;=7,MONTH(C528)&lt;=9),3,4))))</f>
        <v>1</v>
      </c>
      <c r="D529" s="81"/>
      <c r="E529" s="62" t="s">
        <v>13191</v>
      </c>
      <c r="F529" s="61" t="s">
        <v>11111</v>
      </c>
      <c r="G529" s="5"/>
      <c r="H529" s="5"/>
      <c r="I529" s="5"/>
      <c r="J529" s="5"/>
    </row>
    <row r="530" spans="1:10" ht="14.1" customHeight="1" thickBot="1" x14ac:dyDescent="0.25">
      <c r="A530" s="5"/>
      <c r="B530" s="5"/>
      <c r="C530" s="5"/>
      <c r="D530" s="5"/>
      <c r="E530" s="5"/>
      <c r="F530" s="5"/>
      <c r="G530" s="5"/>
      <c r="H530" s="5"/>
      <c r="I530" s="5"/>
      <c r="J530" s="5"/>
    </row>
    <row r="531" spans="1:10" ht="14.1" customHeight="1" thickBot="1" x14ac:dyDescent="0.25">
      <c r="A531" s="67" t="s">
        <v>15735</v>
      </c>
      <c r="B531" s="67" t="s">
        <v>16146</v>
      </c>
      <c r="C531" s="67" t="s">
        <v>15641</v>
      </c>
      <c r="D531" s="67" t="s">
        <v>15251</v>
      </c>
      <c r="E531" s="67" t="s">
        <v>6932</v>
      </c>
      <c r="F531" s="67" t="s">
        <v>15280</v>
      </c>
      <c r="G531" s="5"/>
      <c r="H531" s="5"/>
      <c r="I531" s="5"/>
      <c r="J531" s="5"/>
    </row>
    <row r="532" spans="1:10" ht="13.5" customHeight="1" x14ac:dyDescent="0.2">
      <c r="A532" s="63">
        <v>80111504</v>
      </c>
      <c r="B532" s="64" t="str">
        <f ca="1">IFERROR(INDEX(UNSPSCDes,MATCH(INDIRECT(ADDRESS(ROW(),COLUMN()-1,4)),UNSPSCCode,0)),"")</f>
        <v>Formación o desarrollo laboral</v>
      </c>
      <c r="C532" s="63" t="s">
        <v>18143</v>
      </c>
      <c r="D532" s="63">
        <v>3</v>
      </c>
      <c r="E532" s="66">
        <v>166666.6666</v>
      </c>
      <c r="F532" s="65">
        <f ca="1">INDIRECT(ADDRESS(ROW(),COLUMN()-2,4))*INDIRECT(ADDRESS(ROW(),COLUMN()-1,4))</f>
        <v>499999.99979999999</v>
      </c>
      <c r="G532" s="5"/>
      <c r="H532" s="5"/>
      <c r="I532" s="5"/>
      <c r="J532" s="5"/>
    </row>
    <row r="533" spans="1:10" ht="14.1" customHeight="1" x14ac:dyDescent="0.2">
      <c r="A533" s="5"/>
      <c r="B533" s="5"/>
      <c r="C533" s="5"/>
      <c r="D533" s="5"/>
      <c r="E533" s="68" t="s">
        <v>12549</v>
      </c>
      <c r="F533" s="69">
        <f ca="1">SUM(Table347[MONTO TOTAL ESTIMADO])</f>
        <v>499999.99979999999</v>
      </c>
      <c r="G533" s="5"/>
      <c r="H533" s="5" t="str">
        <f>C525</f>
        <v>Servicios</v>
      </c>
      <c r="I533" s="5" t="str">
        <f>E525</f>
        <v>No</v>
      </c>
      <c r="J533" s="5" t="str">
        <f>D525</f>
        <v>Compras Menores</v>
      </c>
    </row>
    <row r="534" spans="1:10" ht="14.1" customHeight="1" thickBot="1" x14ac:dyDescent="0.3"/>
    <row r="535" spans="1:10" ht="33.75" customHeight="1" thickBot="1" x14ac:dyDescent="0.25">
      <c r="A535" s="59" t="s">
        <v>16382</v>
      </c>
      <c r="B535" s="59" t="s">
        <v>161</v>
      </c>
      <c r="C535" s="59" t="s">
        <v>11723</v>
      </c>
      <c r="D535" s="59" t="s">
        <v>14377</v>
      </c>
      <c r="E535" s="59" t="s">
        <v>10961</v>
      </c>
      <c r="F535" s="59" t="s">
        <v>11094</v>
      </c>
      <c r="G535" s="5"/>
      <c r="H535" s="5"/>
      <c r="I535" s="5"/>
      <c r="J535" s="5"/>
    </row>
    <row r="536" spans="1:10" ht="14.1" customHeight="1" thickBot="1" x14ac:dyDescent="0.25">
      <c r="A536" s="61" t="s">
        <v>18851</v>
      </c>
      <c r="B536" s="61" t="s">
        <v>18904</v>
      </c>
      <c r="C536" s="61" t="s">
        <v>6798</v>
      </c>
      <c r="D536" s="61" t="s">
        <v>1875</v>
      </c>
      <c r="E536" s="61" t="s">
        <v>17854</v>
      </c>
      <c r="F536" s="61"/>
      <c r="G536" s="5"/>
      <c r="H536" s="5"/>
      <c r="I536" s="5"/>
      <c r="J536" s="5"/>
    </row>
    <row r="537" spans="1:10" ht="14.1" customHeight="1" thickBot="1" x14ac:dyDescent="0.25">
      <c r="A537" s="80" t="s">
        <v>14828</v>
      </c>
      <c r="B537" s="62" t="s">
        <v>8528</v>
      </c>
      <c r="C537" s="71">
        <v>45019</v>
      </c>
      <c r="D537" s="80" t="s">
        <v>9385</v>
      </c>
      <c r="E537" s="62" t="s">
        <v>13092</v>
      </c>
      <c r="F537" s="61" t="s">
        <v>3080</v>
      </c>
      <c r="G537" s="5"/>
      <c r="H537" s="5"/>
      <c r="I537" s="5"/>
      <c r="J537" s="5"/>
    </row>
    <row r="538" spans="1:10" ht="14.1" customHeight="1" thickBot="1" x14ac:dyDescent="0.25">
      <c r="A538" s="81"/>
      <c r="B538" s="62" t="s">
        <v>1786</v>
      </c>
      <c r="C538" s="60">
        <f>IF(C537="","",IF(AND(MONTH(C537)&gt;=1,MONTH(C537)&lt;=3),1,IF(AND(MONTH(C537)&gt;=4,MONTH(C537)&lt;=6),2,IF(AND(MONTH(C537)&gt;=7,MONTH(C537)&lt;=9),3,4))))</f>
        <v>2</v>
      </c>
      <c r="D538" s="81"/>
      <c r="E538" s="62" t="s">
        <v>2417</v>
      </c>
      <c r="F538" s="61" t="s">
        <v>11111</v>
      </c>
      <c r="G538" s="5"/>
      <c r="H538" s="5"/>
      <c r="I538" s="5"/>
      <c r="J538" s="5"/>
    </row>
    <row r="539" spans="1:10" ht="14.1" customHeight="1" thickBot="1" x14ac:dyDescent="0.25">
      <c r="A539" s="81"/>
      <c r="B539" s="62" t="s">
        <v>12941</v>
      </c>
      <c r="C539" s="71">
        <v>45034</v>
      </c>
      <c r="D539" s="81"/>
      <c r="E539" s="62" t="s">
        <v>3073</v>
      </c>
      <c r="F539" s="61" t="s">
        <v>11111</v>
      </c>
      <c r="G539" s="5"/>
      <c r="H539" s="5"/>
      <c r="I539" s="5"/>
      <c r="J539" s="5"/>
    </row>
    <row r="540" spans="1:10" ht="14.1" customHeight="1" thickBot="1" x14ac:dyDescent="0.25">
      <c r="A540" s="81"/>
      <c r="B540" s="62" t="s">
        <v>1786</v>
      </c>
      <c r="C540" s="60">
        <f>IF(C539="","",IF(AND(MONTH(C539)&gt;=1,MONTH(C539)&lt;=3),1,IF(AND(MONTH(C539)&gt;=4,MONTH(C539)&lt;=6),2,IF(AND(MONTH(C539)&gt;=7,MONTH(C539)&lt;=9),3,4))))</f>
        <v>2</v>
      </c>
      <c r="D540" s="81"/>
      <c r="E540" s="62" t="s">
        <v>13191</v>
      </c>
      <c r="F540" s="61" t="s">
        <v>11111</v>
      </c>
      <c r="G540" s="5"/>
      <c r="H540" s="5"/>
      <c r="I540" s="5"/>
      <c r="J540" s="5"/>
    </row>
    <row r="541" spans="1:10" ht="14.1" customHeight="1" thickBot="1" x14ac:dyDescent="0.25">
      <c r="A541" s="5"/>
      <c r="B541" s="5"/>
      <c r="C541" s="5"/>
      <c r="D541" s="5"/>
      <c r="E541" s="5"/>
      <c r="F541" s="5"/>
      <c r="G541" s="5"/>
      <c r="H541" s="5"/>
      <c r="I541" s="5"/>
      <c r="J541" s="5"/>
    </row>
    <row r="542" spans="1:10" ht="14.1" customHeight="1" thickBot="1" x14ac:dyDescent="0.25">
      <c r="A542" s="67" t="s">
        <v>15735</v>
      </c>
      <c r="B542" s="67" t="s">
        <v>16146</v>
      </c>
      <c r="C542" s="67" t="s">
        <v>15641</v>
      </c>
      <c r="D542" s="67" t="s">
        <v>15251</v>
      </c>
      <c r="E542" s="67" t="s">
        <v>6932</v>
      </c>
      <c r="F542" s="67" t="s">
        <v>15280</v>
      </c>
      <c r="G542" s="5"/>
      <c r="H542" s="5"/>
      <c r="I542" s="5"/>
      <c r="J542" s="5"/>
    </row>
    <row r="543" spans="1:10" ht="13.5" customHeight="1" x14ac:dyDescent="0.2">
      <c r="A543" s="63">
        <v>80111504</v>
      </c>
      <c r="B543" s="64" t="str">
        <f ca="1">IFERROR(INDEX(UNSPSCDes,MATCH(INDIRECT(ADDRESS(ROW(),COLUMN()-1,4)),UNSPSCCode,0)),"")</f>
        <v>Formación o desarrollo laboral</v>
      </c>
      <c r="C543" s="63" t="s">
        <v>1449</v>
      </c>
      <c r="D543" s="63">
        <v>1</v>
      </c>
      <c r="E543" s="66">
        <v>800000</v>
      </c>
      <c r="F543" s="65">
        <f ca="1">INDIRECT(ADDRESS(ROW(),COLUMN()-2,4))*INDIRECT(ADDRESS(ROW(),COLUMN()-1,4))</f>
        <v>800000</v>
      </c>
      <c r="G543" s="5"/>
      <c r="H543" s="5"/>
      <c r="I543" s="5"/>
      <c r="J543" s="5"/>
    </row>
    <row r="544" spans="1:10" ht="13.5" customHeight="1" x14ac:dyDescent="0.2">
      <c r="A544" s="63">
        <v>80111504</v>
      </c>
      <c r="B544" s="64" t="str">
        <f ca="1">IFERROR(INDEX(UNSPSCDes,MATCH(INDIRECT(ADDRESS(ROW(),COLUMN()-1,4)),UNSPSCCode,0)),"")</f>
        <v>Formación o desarrollo laboral</v>
      </c>
      <c r="C544" s="63" t="s">
        <v>18143</v>
      </c>
      <c r="D544" s="63">
        <v>3</v>
      </c>
      <c r="E544" s="66">
        <v>166666.6666</v>
      </c>
      <c r="F544" s="65">
        <f ca="1">INDIRECT(ADDRESS(ROW(),COLUMN()-2,4))*INDIRECT(ADDRESS(ROW(),COLUMN()-1,4))</f>
        <v>499999.99979999999</v>
      </c>
      <c r="G544" s="5"/>
      <c r="H544" s="5"/>
      <c r="I544" s="5"/>
      <c r="J544" s="5"/>
    </row>
    <row r="545" spans="1:10" ht="14.1" customHeight="1" x14ac:dyDescent="0.2">
      <c r="A545" s="5"/>
      <c r="B545" s="5"/>
      <c r="C545" s="5"/>
      <c r="D545" s="5"/>
      <c r="E545" s="68" t="s">
        <v>12549</v>
      </c>
      <c r="F545" s="69">
        <f ca="1">SUM(Table348[MONTO TOTAL ESTIMADO])</f>
        <v>1299999.9997999999</v>
      </c>
      <c r="G545" s="5"/>
      <c r="H545" s="5" t="str">
        <f>C536</f>
        <v>Servicios</v>
      </c>
      <c r="I545" s="5" t="str">
        <f>E536</f>
        <v>No</v>
      </c>
      <c r="J545" s="5" t="str">
        <f>D536</f>
        <v>Comparacion de Precios</v>
      </c>
    </row>
    <row r="546" spans="1:10" ht="14.1" customHeight="1" thickBot="1" x14ac:dyDescent="0.3"/>
    <row r="547" spans="1:10" ht="33.75" customHeight="1" thickBot="1" x14ac:dyDescent="0.25">
      <c r="A547" s="59" t="s">
        <v>16382</v>
      </c>
      <c r="B547" s="59" t="s">
        <v>161</v>
      </c>
      <c r="C547" s="59" t="s">
        <v>11723</v>
      </c>
      <c r="D547" s="59" t="s">
        <v>14377</v>
      </c>
      <c r="E547" s="59" t="s">
        <v>10961</v>
      </c>
      <c r="F547" s="59" t="s">
        <v>11094</v>
      </c>
      <c r="G547" s="5"/>
      <c r="H547" s="5"/>
      <c r="I547" s="5"/>
      <c r="J547" s="5"/>
    </row>
    <row r="548" spans="1:10" ht="14.1" customHeight="1" thickBot="1" x14ac:dyDescent="0.25">
      <c r="A548" s="61" t="s">
        <v>18851</v>
      </c>
      <c r="B548" s="61" t="s">
        <v>18851</v>
      </c>
      <c r="C548" s="61" t="s">
        <v>6798</v>
      </c>
      <c r="D548" s="61" t="s">
        <v>17483</v>
      </c>
      <c r="E548" s="61" t="s">
        <v>17854</v>
      </c>
      <c r="F548" s="61"/>
      <c r="G548" s="5"/>
      <c r="H548" s="5"/>
      <c r="I548" s="5"/>
      <c r="J548" s="5"/>
    </row>
    <row r="549" spans="1:10" ht="14.1" customHeight="1" thickBot="1" x14ac:dyDescent="0.25">
      <c r="A549" s="80" t="s">
        <v>14828</v>
      </c>
      <c r="B549" s="62" t="s">
        <v>8528</v>
      </c>
      <c r="C549" s="71">
        <v>45110</v>
      </c>
      <c r="D549" s="80" t="s">
        <v>9385</v>
      </c>
      <c r="E549" s="62" t="s">
        <v>13092</v>
      </c>
      <c r="F549" s="61" t="s">
        <v>3080</v>
      </c>
      <c r="G549" s="5"/>
      <c r="H549" s="5"/>
      <c r="I549" s="5"/>
      <c r="J549" s="5"/>
    </row>
    <row r="550" spans="1:10" ht="14.1" customHeight="1" thickBot="1" x14ac:dyDescent="0.25">
      <c r="A550" s="81"/>
      <c r="B550" s="62" t="s">
        <v>1786</v>
      </c>
      <c r="C550" s="60">
        <f>IF(C549="","",IF(AND(MONTH(C549)&gt;=1,MONTH(C549)&lt;=3),1,IF(AND(MONTH(C549)&gt;=4,MONTH(C549)&lt;=6),2,IF(AND(MONTH(C549)&gt;=7,MONTH(C549)&lt;=9),3,4))))</f>
        <v>3</v>
      </c>
      <c r="D550" s="81"/>
      <c r="E550" s="62" t="s">
        <v>2417</v>
      </c>
      <c r="F550" s="61" t="s">
        <v>11111</v>
      </c>
      <c r="G550" s="5"/>
      <c r="H550" s="5"/>
      <c r="I550" s="5"/>
      <c r="J550" s="5"/>
    </row>
    <row r="551" spans="1:10" ht="14.1" customHeight="1" thickBot="1" x14ac:dyDescent="0.25">
      <c r="A551" s="81"/>
      <c r="B551" s="62" t="s">
        <v>12941</v>
      </c>
      <c r="C551" s="71">
        <v>45125</v>
      </c>
      <c r="D551" s="81"/>
      <c r="E551" s="62" t="s">
        <v>3073</v>
      </c>
      <c r="F551" s="61" t="s">
        <v>11111</v>
      </c>
      <c r="G551" s="5"/>
      <c r="H551" s="5"/>
      <c r="I551" s="5"/>
      <c r="J551" s="5"/>
    </row>
    <row r="552" spans="1:10" ht="14.1" customHeight="1" thickBot="1" x14ac:dyDescent="0.25">
      <c r="A552" s="81"/>
      <c r="B552" s="62" t="s">
        <v>1786</v>
      </c>
      <c r="C552" s="60">
        <f>IF(C551="","",IF(AND(MONTH(C551)&gt;=1,MONTH(C551)&lt;=3),1,IF(AND(MONTH(C551)&gt;=4,MONTH(C551)&lt;=6),2,IF(AND(MONTH(C551)&gt;=7,MONTH(C551)&lt;=9),3,4))))</f>
        <v>3</v>
      </c>
      <c r="D552" s="81"/>
      <c r="E552" s="62" t="s">
        <v>13191</v>
      </c>
      <c r="F552" s="61" t="s">
        <v>11111</v>
      </c>
      <c r="G552" s="5"/>
      <c r="H552" s="5"/>
      <c r="I552" s="5"/>
      <c r="J552" s="5"/>
    </row>
    <row r="553" spans="1:10" ht="14.1" customHeight="1" thickBot="1" x14ac:dyDescent="0.25">
      <c r="A553" s="5"/>
      <c r="B553" s="5"/>
      <c r="C553" s="5"/>
      <c r="D553" s="5"/>
      <c r="E553" s="5"/>
      <c r="F553" s="5"/>
      <c r="G553" s="5"/>
      <c r="H553" s="5"/>
      <c r="I553" s="5"/>
      <c r="J553" s="5"/>
    </row>
    <row r="554" spans="1:10" ht="14.1" customHeight="1" thickBot="1" x14ac:dyDescent="0.25">
      <c r="A554" s="67" t="s">
        <v>15735</v>
      </c>
      <c r="B554" s="67" t="s">
        <v>16146</v>
      </c>
      <c r="C554" s="67" t="s">
        <v>15641</v>
      </c>
      <c r="D554" s="67" t="s">
        <v>15251</v>
      </c>
      <c r="E554" s="67" t="s">
        <v>6932</v>
      </c>
      <c r="F554" s="67" t="s">
        <v>15280</v>
      </c>
      <c r="G554" s="5"/>
      <c r="H554" s="5"/>
      <c r="I554" s="5"/>
      <c r="J554" s="5"/>
    </row>
    <row r="555" spans="1:10" ht="13.5" customHeight="1" x14ac:dyDescent="0.2">
      <c r="A555" s="63">
        <v>80111504</v>
      </c>
      <c r="B555" s="64" t="str">
        <f ca="1">IFERROR(INDEX(UNSPSCDes,MATCH(INDIRECT(ADDRESS(ROW(),COLUMN()-1,4)),UNSPSCCode,0)),"")</f>
        <v>Formación o desarrollo laboral</v>
      </c>
      <c r="C555" s="63" t="s">
        <v>18143</v>
      </c>
      <c r="D555" s="63">
        <v>3</v>
      </c>
      <c r="E555" s="66">
        <v>166666.6666</v>
      </c>
      <c r="F555" s="65">
        <f ca="1">INDIRECT(ADDRESS(ROW(),COLUMN()-2,4))*INDIRECT(ADDRESS(ROW(),COLUMN()-1,4))</f>
        <v>499999.99979999999</v>
      </c>
      <c r="G555" s="5"/>
      <c r="H555" s="5"/>
      <c r="I555" s="5"/>
      <c r="J555" s="5"/>
    </row>
    <row r="556" spans="1:10" ht="14.1" customHeight="1" x14ac:dyDescent="0.2">
      <c r="A556" s="5"/>
      <c r="B556" s="5"/>
      <c r="C556" s="5"/>
      <c r="D556" s="5"/>
      <c r="E556" s="68" t="s">
        <v>12549</v>
      </c>
      <c r="F556" s="69">
        <f ca="1">SUM(Table349[MONTO TOTAL ESTIMADO])</f>
        <v>499999.99979999999</v>
      </c>
      <c r="G556" s="5"/>
      <c r="H556" s="5" t="str">
        <f>C548</f>
        <v>Servicios</v>
      </c>
      <c r="I556" s="5" t="str">
        <f>E548</f>
        <v>No</v>
      </c>
      <c r="J556" s="5" t="str">
        <f>D548</f>
        <v>Compras Menores</v>
      </c>
    </row>
    <row r="557" spans="1:10" ht="14.1" customHeight="1" thickBot="1" x14ac:dyDescent="0.3"/>
    <row r="558" spans="1:10" ht="33.75" customHeight="1" thickBot="1" x14ac:dyDescent="0.25">
      <c r="A558" s="59" t="s">
        <v>16382</v>
      </c>
      <c r="B558" s="59" t="s">
        <v>161</v>
      </c>
      <c r="C558" s="59" t="s">
        <v>11723</v>
      </c>
      <c r="D558" s="59" t="s">
        <v>14377</v>
      </c>
      <c r="E558" s="59" t="s">
        <v>10961</v>
      </c>
      <c r="F558" s="59" t="s">
        <v>11094</v>
      </c>
      <c r="G558" s="5"/>
      <c r="H558" s="5"/>
      <c r="I558" s="5"/>
      <c r="J558" s="5"/>
    </row>
    <row r="559" spans="1:10" ht="14.1" customHeight="1" thickBot="1" x14ac:dyDescent="0.25">
      <c r="A559" s="61" t="s">
        <v>18851</v>
      </c>
      <c r="B559" s="61" t="s">
        <v>18851</v>
      </c>
      <c r="C559" s="61" t="s">
        <v>6798</v>
      </c>
      <c r="D559" s="61" t="s">
        <v>17483</v>
      </c>
      <c r="E559" s="61" t="s">
        <v>17854</v>
      </c>
      <c r="F559" s="61"/>
      <c r="G559" s="5"/>
      <c r="H559" s="5"/>
      <c r="I559" s="5"/>
      <c r="J559" s="5"/>
    </row>
    <row r="560" spans="1:10" ht="14.1" customHeight="1" thickBot="1" x14ac:dyDescent="0.25">
      <c r="A560" s="80" t="s">
        <v>14828</v>
      </c>
      <c r="B560" s="62" t="s">
        <v>8528</v>
      </c>
      <c r="C560" s="71">
        <v>45201</v>
      </c>
      <c r="D560" s="80" t="s">
        <v>9385</v>
      </c>
      <c r="E560" s="62" t="s">
        <v>13092</v>
      </c>
      <c r="F560" s="61" t="s">
        <v>3080</v>
      </c>
      <c r="G560" s="5"/>
      <c r="H560" s="5"/>
      <c r="I560" s="5"/>
      <c r="J560" s="5"/>
    </row>
    <row r="561" spans="1:10" ht="14.1" customHeight="1" thickBot="1" x14ac:dyDescent="0.25">
      <c r="A561" s="81"/>
      <c r="B561" s="62" t="s">
        <v>1786</v>
      </c>
      <c r="C561" s="60">
        <f>IF(C560="","",IF(AND(MONTH(C560)&gt;=1,MONTH(C560)&lt;=3),1,IF(AND(MONTH(C560)&gt;=4,MONTH(C560)&lt;=6),2,IF(AND(MONTH(C560)&gt;=7,MONTH(C560)&lt;=9),3,4))))</f>
        <v>4</v>
      </c>
      <c r="D561" s="81"/>
      <c r="E561" s="62" t="s">
        <v>2417</v>
      </c>
      <c r="F561" s="61" t="s">
        <v>11111</v>
      </c>
      <c r="G561" s="5"/>
      <c r="H561" s="5"/>
      <c r="I561" s="5"/>
      <c r="J561" s="5"/>
    </row>
    <row r="562" spans="1:10" ht="14.1" customHeight="1" thickBot="1" x14ac:dyDescent="0.25">
      <c r="A562" s="81"/>
      <c r="B562" s="62" t="s">
        <v>12941</v>
      </c>
      <c r="C562" s="71">
        <v>45216</v>
      </c>
      <c r="D562" s="81"/>
      <c r="E562" s="62" t="s">
        <v>3073</v>
      </c>
      <c r="F562" s="61" t="s">
        <v>11111</v>
      </c>
      <c r="G562" s="5"/>
      <c r="H562" s="5"/>
      <c r="I562" s="5"/>
      <c r="J562" s="5"/>
    </row>
    <row r="563" spans="1:10" ht="14.1" customHeight="1" thickBot="1" x14ac:dyDescent="0.25">
      <c r="A563" s="81"/>
      <c r="B563" s="62" t="s">
        <v>1786</v>
      </c>
      <c r="C563" s="60">
        <f>IF(C562="","",IF(AND(MONTH(C562)&gt;=1,MONTH(C562)&lt;=3),1,IF(AND(MONTH(C562)&gt;=4,MONTH(C562)&lt;=6),2,IF(AND(MONTH(C562)&gt;=7,MONTH(C562)&lt;=9),3,4))))</f>
        <v>4</v>
      </c>
      <c r="D563" s="81"/>
      <c r="E563" s="62" t="s">
        <v>13191</v>
      </c>
      <c r="F563" s="61" t="s">
        <v>11111</v>
      </c>
      <c r="G563" s="5"/>
      <c r="H563" s="5"/>
      <c r="I563" s="5"/>
      <c r="J563" s="5"/>
    </row>
    <row r="564" spans="1:10" ht="14.1" customHeight="1" thickBot="1" x14ac:dyDescent="0.25">
      <c r="A564" s="5"/>
      <c r="B564" s="5"/>
      <c r="C564" s="5"/>
      <c r="D564" s="5"/>
      <c r="E564" s="5"/>
      <c r="F564" s="5"/>
      <c r="G564" s="5"/>
      <c r="H564" s="5"/>
      <c r="I564" s="5"/>
      <c r="J564" s="5"/>
    </row>
    <row r="565" spans="1:10" ht="14.1" customHeight="1" thickBot="1" x14ac:dyDescent="0.25">
      <c r="A565" s="67" t="s">
        <v>15735</v>
      </c>
      <c r="B565" s="67" t="s">
        <v>16146</v>
      </c>
      <c r="C565" s="67" t="s">
        <v>15641</v>
      </c>
      <c r="D565" s="67" t="s">
        <v>15251</v>
      </c>
      <c r="E565" s="67" t="s">
        <v>6932</v>
      </c>
      <c r="F565" s="67" t="s">
        <v>15280</v>
      </c>
      <c r="G565" s="5"/>
      <c r="H565" s="5"/>
      <c r="I565" s="5"/>
      <c r="J565" s="5"/>
    </row>
    <row r="566" spans="1:10" ht="13.5" customHeight="1" x14ac:dyDescent="0.2">
      <c r="A566" s="63">
        <v>80111504</v>
      </c>
      <c r="B566" s="64" t="str">
        <f ca="1">IFERROR(INDEX(UNSPSCDes,MATCH(INDIRECT(ADDRESS(ROW(),COLUMN()-1,4)),UNSPSCCode,0)),"")</f>
        <v>Formación o desarrollo laboral</v>
      </c>
      <c r="C566" s="63" t="s">
        <v>18143</v>
      </c>
      <c r="D566" s="63">
        <v>3</v>
      </c>
      <c r="E566" s="66">
        <v>166666.6666</v>
      </c>
      <c r="F566" s="65">
        <f ca="1">INDIRECT(ADDRESS(ROW(),COLUMN()-2,4))*INDIRECT(ADDRESS(ROW(),COLUMN()-1,4))</f>
        <v>499999.99979999999</v>
      </c>
      <c r="G566" s="5"/>
      <c r="H566" s="5"/>
      <c r="I566" s="5"/>
      <c r="J566" s="5"/>
    </row>
    <row r="567" spans="1:10" ht="14.1" customHeight="1" x14ac:dyDescent="0.2">
      <c r="A567" s="5"/>
      <c r="B567" s="5"/>
      <c r="C567" s="5"/>
      <c r="D567" s="5"/>
      <c r="E567" s="68" t="s">
        <v>12549</v>
      </c>
      <c r="F567" s="69">
        <f ca="1">SUM(Table350[MONTO TOTAL ESTIMADO])</f>
        <v>499999.99979999999</v>
      </c>
      <c r="G567" s="5"/>
      <c r="H567" s="5" t="str">
        <f>C559</f>
        <v>Servicios</v>
      </c>
      <c r="I567" s="5" t="str">
        <f>E559</f>
        <v>No</v>
      </c>
      <c r="J567" s="5" t="str">
        <f>D559</f>
        <v>Compras Menores</v>
      </c>
    </row>
    <row r="568" spans="1:10" ht="14.1" customHeight="1" thickBot="1" x14ac:dyDescent="0.3"/>
    <row r="569" spans="1:10" ht="33.75" customHeight="1" thickBot="1" x14ac:dyDescent="0.25">
      <c r="A569" s="59" t="s">
        <v>16382</v>
      </c>
      <c r="B569" s="59" t="s">
        <v>161</v>
      </c>
      <c r="C569" s="59" t="s">
        <v>11723</v>
      </c>
      <c r="D569" s="59" t="s">
        <v>14377</v>
      </c>
      <c r="E569" s="59" t="s">
        <v>10961</v>
      </c>
      <c r="F569" s="59" t="s">
        <v>11094</v>
      </c>
      <c r="G569" s="5"/>
      <c r="H569" s="5"/>
      <c r="I569" s="5"/>
      <c r="J569" s="5"/>
    </row>
    <row r="570" spans="1:10" ht="13.5" customHeight="1" thickBot="1" x14ac:dyDescent="0.25">
      <c r="A570" s="61" t="s">
        <v>18852</v>
      </c>
      <c r="B570" s="61" t="s">
        <v>18905</v>
      </c>
      <c r="C570" s="61" t="s">
        <v>6798</v>
      </c>
      <c r="D570" s="61" t="s">
        <v>17483</v>
      </c>
      <c r="E570" s="61" t="s">
        <v>17854</v>
      </c>
      <c r="F570" s="61"/>
      <c r="G570" s="5"/>
      <c r="H570" s="5"/>
      <c r="I570" s="5"/>
      <c r="J570" s="5"/>
    </row>
    <row r="571" spans="1:10" ht="14.1" customHeight="1" thickBot="1" x14ac:dyDescent="0.25">
      <c r="A571" s="80" t="s">
        <v>14828</v>
      </c>
      <c r="B571" s="62" t="s">
        <v>8528</v>
      </c>
      <c r="C571" s="71">
        <v>44928</v>
      </c>
      <c r="D571" s="80" t="s">
        <v>9385</v>
      </c>
      <c r="E571" s="62" t="s">
        <v>13092</v>
      </c>
      <c r="F571" s="61" t="s">
        <v>3080</v>
      </c>
      <c r="G571" s="5"/>
      <c r="H571" s="5"/>
      <c r="I571" s="5"/>
      <c r="J571" s="5"/>
    </row>
    <row r="572" spans="1:10" ht="14.1" customHeight="1" thickBot="1" x14ac:dyDescent="0.25">
      <c r="A572" s="81"/>
      <c r="B572" s="62" t="s">
        <v>1786</v>
      </c>
      <c r="C572" s="60">
        <f>IF(C571="","",IF(AND(MONTH(C571)&gt;=1,MONTH(C571)&lt;=3),1,IF(AND(MONTH(C571)&gt;=4,MONTH(C571)&lt;=6),2,IF(AND(MONTH(C571)&gt;=7,MONTH(C571)&lt;=9),3,4))))</f>
        <v>1</v>
      </c>
      <c r="D572" s="81"/>
      <c r="E572" s="62" t="s">
        <v>2417</v>
      </c>
      <c r="F572" s="61" t="s">
        <v>11111</v>
      </c>
      <c r="G572" s="5"/>
      <c r="H572" s="5"/>
      <c r="I572" s="5"/>
      <c r="J572" s="5"/>
    </row>
    <row r="573" spans="1:10" ht="14.1" customHeight="1" thickBot="1" x14ac:dyDescent="0.25">
      <c r="A573" s="81"/>
      <c r="B573" s="62" t="s">
        <v>12941</v>
      </c>
      <c r="C573" s="71">
        <v>44943</v>
      </c>
      <c r="D573" s="81"/>
      <c r="E573" s="62" t="s">
        <v>3073</v>
      </c>
      <c r="F573" s="61" t="s">
        <v>11111</v>
      </c>
      <c r="G573" s="5"/>
      <c r="H573" s="5"/>
      <c r="I573" s="5"/>
      <c r="J573" s="5"/>
    </row>
    <row r="574" spans="1:10" ht="14.1" customHeight="1" thickBot="1" x14ac:dyDescent="0.25">
      <c r="A574" s="81"/>
      <c r="B574" s="62" t="s">
        <v>1786</v>
      </c>
      <c r="C574" s="60">
        <f>IF(C573="","",IF(AND(MONTH(C573)&gt;=1,MONTH(C573)&lt;=3),1,IF(AND(MONTH(C573)&gt;=4,MONTH(C573)&lt;=6),2,IF(AND(MONTH(C573)&gt;=7,MONTH(C573)&lt;=9),3,4))))</f>
        <v>1</v>
      </c>
      <c r="D574" s="81"/>
      <c r="E574" s="62" t="s">
        <v>13191</v>
      </c>
      <c r="F574" s="61" t="s">
        <v>11111</v>
      </c>
      <c r="G574" s="5"/>
      <c r="H574" s="5"/>
      <c r="I574" s="5"/>
      <c r="J574" s="5"/>
    </row>
    <row r="575" spans="1:10" ht="14.1" customHeight="1" thickBot="1" x14ac:dyDescent="0.25">
      <c r="A575" s="5"/>
      <c r="B575" s="5"/>
      <c r="C575" s="5"/>
      <c r="D575" s="5"/>
      <c r="E575" s="5"/>
      <c r="F575" s="5"/>
      <c r="G575" s="5"/>
      <c r="H575" s="5"/>
      <c r="I575" s="5"/>
      <c r="J575" s="5"/>
    </row>
    <row r="576" spans="1:10" ht="14.1" customHeight="1" thickBot="1" x14ac:dyDescent="0.25">
      <c r="A576" s="67" t="s">
        <v>15735</v>
      </c>
      <c r="B576" s="67" t="s">
        <v>16146</v>
      </c>
      <c r="C576" s="67" t="s">
        <v>15641</v>
      </c>
      <c r="D576" s="67" t="s">
        <v>15251</v>
      </c>
      <c r="E576" s="67" t="s">
        <v>6932</v>
      </c>
      <c r="F576" s="67" t="s">
        <v>15280</v>
      </c>
      <c r="G576" s="5"/>
      <c r="H576" s="5"/>
      <c r="I576" s="5"/>
      <c r="J576" s="5"/>
    </row>
    <row r="577" spans="1:10" ht="13.5" customHeight="1" x14ac:dyDescent="0.2">
      <c r="A577" s="77">
        <v>93121613</v>
      </c>
      <c r="B577" s="64" t="str">
        <f ca="1">IFERROR(INDEX(UNSPSCDes,MATCH(INDIRECT(ADDRESS(ROW(),COLUMN()-1,4)),UNSPSCCode,0)),"")</f>
        <v>Servicios de firma o adhesión o rectificación de tratados</v>
      </c>
      <c r="C577" s="63" t="s">
        <v>1449</v>
      </c>
      <c r="D577" s="63">
        <v>1</v>
      </c>
      <c r="E577" s="66">
        <v>300000</v>
      </c>
      <c r="F577" s="65">
        <f ca="1">INDIRECT(ADDRESS(ROW(),COLUMN()-2,4))*INDIRECT(ADDRESS(ROW(),COLUMN()-1,4))</f>
        <v>300000</v>
      </c>
      <c r="G577" s="5"/>
      <c r="H577" s="5"/>
      <c r="I577" s="5"/>
      <c r="J577" s="5"/>
    </row>
    <row r="578" spans="1:10" ht="14.1" customHeight="1" x14ac:dyDescent="0.2">
      <c r="A578" s="5"/>
      <c r="B578" s="5"/>
      <c r="C578" s="5"/>
      <c r="D578" s="5"/>
      <c r="E578" s="68" t="s">
        <v>12549</v>
      </c>
      <c r="F578" s="69">
        <f ca="1">SUM(Table351[MONTO TOTAL ESTIMADO])</f>
        <v>300000</v>
      </c>
      <c r="G578" s="5"/>
      <c r="H578" s="5" t="str">
        <f>C570</f>
        <v>Servicios</v>
      </c>
      <c r="I578" s="5" t="str">
        <f>E570</f>
        <v>No</v>
      </c>
      <c r="J578" s="5" t="str">
        <f>D570</f>
        <v>Compras Menores</v>
      </c>
    </row>
    <row r="579" spans="1:10" ht="14.1" customHeight="1" thickBot="1" x14ac:dyDescent="0.3"/>
    <row r="580" spans="1:10" ht="33.75" customHeight="1" thickBot="1" x14ac:dyDescent="0.25">
      <c r="A580" s="59" t="s">
        <v>16382</v>
      </c>
      <c r="B580" s="59" t="s">
        <v>161</v>
      </c>
      <c r="C580" s="59" t="s">
        <v>11723</v>
      </c>
      <c r="D580" s="59" t="s">
        <v>14377</v>
      </c>
      <c r="E580" s="59" t="s">
        <v>10961</v>
      </c>
      <c r="F580" s="59" t="s">
        <v>11094</v>
      </c>
      <c r="G580" s="5"/>
      <c r="H580" s="5"/>
      <c r="I580" s="5"/>
      <c r="J580" s="5"/>
    </row>
    <row r="581" spans="1:10" ht="14.1" customHeight="1" thickBot="1" x14ac:dyDescent="0.25">
      <c r="A581" s="61" t="s">
        <v>18853</v>
      </c>
      <c r="B581" s="61" t="s">
        <v>18854</v>
      </c>
      <c r="C581" s="61" t="s">
        <v>6798</v>
      </c>
      <c r="D581" s="61" t="s">
        <v>10170</v>
      </c>
      <c r="E581" s="61" t="s">
        <v>6033</v>
      </c>
      <c r="F581" s="61"/>
      <c r="G581" s="5"/>
      <c r="H581" s="5"/>
      <c r="I581" s="5"/>
      <c r="J581" s="5"/>
    </row>
    <row r="582" spans="1:10" ht="14.1" customHeight="1" thickBot="1" x14ac:dyDescent="0.25">
      <c r="A582" s="80" t="s">
        <v>14828</v>
      </c>
      <c r="B582" s="62" t="s">
        <v>8528</v>
      </c>
      <c r="C582" s="71">
        <v>44928</v>
      </c>
      <c r="D582" s="80" t="s">
        <v>9385</v>
      </c>
      <c r="E582" s="62" t="s">
        <v>13092</v>
      </c>
      <c r="F582" s="61" t="s">
        <v>3080</v>
      </c>
      <c r="G582" s="5"/>
      <c r="H582" s="5"/>
      <c r="I582" s="5"/>
      <c r="J582" s="5"/>
    </row>
    <row r="583" spans="1:10" ht="14.1" customHeight="1" thickBot="1" x14ac:dyDescent="0.25">
      <c r="A583" s="81"/>
      <c r="B583" s="62" t="s">
        <v>1786</v>
      </c>
      <c r="C583" s="60">
        <f>IF(C582="","",IF(AND(MONTH(C582)&gt;=1,MONTH(C582)&lt;=3),1,IF(AND(MONTH(C582)&gt;=4,MONTH(C582)&lt;=6),2,IF(AND(MONTH(C582)&gt;=7,MONTH(C582)&lt;=9),3,4))))</f>
        <v>1</v>
      </c>
      <c r="D583" s="81"/>
      <c r="E583" s="62" t="s">
        <v>2417</v>
      </c>
      <c r="F583" s="61" t="s">
        <v>11111</v>
      </c>
      <c r="G583" s="5"/>
      <c r="H583" s="5"/>
      <c r="I583" s="5"/>
      <c r="J583" s="5"/>
    </row>
    <row r="584" spans="1:10" ht="14.1" customHeight="1" thickBot="1" x14ac:dyDescent="0.25">
      <c r="A584" s="81"/>
      <c r="B584" s="62" t="s">
        <v>12941</v>
      </c>
      <c r="C584" s="71">
        <v>44929</v>
      </c>
      <c r="D584" s="81"/>
      <c r="E584" s="62" t="s">
        <v>3073</v>
      </c>
      <c r="F584" s="61" t="s">
        <v>11111</v>
      </c>
      <c r="G584" s="5"/>
      <c r="H584" s="5"/>
      <c r="I584" s="5"/>
      <c r="J584" s="5"/>
    </row>
    <row r="585" spans="1:10" ht="14.1" customHeight="1" thickBot="1" x14ac:dyDescent="0.25">
      <c r="A585" s="81"/>
      <c r="B585" s="62" t="s">
        <v>1786</v>
      </c>
      <c r="C585" s="60">
        <f>IF(C584="","",IF(AND(MONTH(C584)&gt;=1,MONTH(C584)&lt;=3),1,IF(AND(MONTH(C584)&gt;=4,MONTH(C584)&lt;=6),2,IF(AND(MONTH(C584)&gt;=7,MONTH(C584)&lt;=9),3,4))))</f>
        <v>1</v>
      </c>
      <c r="D585" s="81"/>
      <c r="E585" s="62" t="s">
        <v>13191</v>
      </c>
      <c r="F585" s="61" t="s">
        <v>11111</v>
      </c>
      <c r="G585" s="5"/>
      <c r="H585" s="5"/>
      <c r="I585" s="5"/>
      <c r="J585" s="5"/>
    </row>
    <row r="586" spans="1:10" ht="14.1" customHeight="1" thickBot="1" x14ac:dyDescent="0.25">
      <c r="A586" s="5"/>
      <c r="B586" s="5"/>
      <c r="C586" s="5"/>
      <c r="D586" s="5"/>
      <c r="E586" s="5"/>
      <c r="F586" s="5"/>
      <c r="G586" s="5"/>
      <c r="H586" s="5"/>
      <c r="I586" s="5"/>
      <c r="J586" s="5"/>
    </row>
    <row r="587" spans="1:10" ht="14.1" customHeight="1" thickBot="1" x14ac:dyDescent="0.25">
      <c r="A587" s="67" t="s">
        <v>15735</v>
      </c>
      <c r="B587" s="67" t="s">
        <v>16146</v>
      </c>
      <c r="C587" s="67" t="s">
        <v>15641</v>
      </c>
      <c r="D587" s="67" t="s">
        <v>15251</v>
      </c>
      <c r="E587" s="67" t="s">
        <v>6932</v>
      </c>
      <c r="F587" s="67" t="s">
        <v>15280</v>
      </c>
      <c r="G587" s="5"/>
      <c r="H587" s="5"/>
      <c r="I587" s="5"/>
      <c r="J587" s="5"/>
    </row>
    <row r="588" spans="1:10" ht="13.5" customHeight="1" x14ac:dyDescent="0.2">
      <c r="A588" s="63">
        <v>10161707</v>
      </c>
      <c r="B588" s="64" t="str">
        <f ca="1">IFERROR(INDEX(UNSPSCDes,MATCH(INDIRECT(ADDRESS(ROW(),COLUMN()-1,4)),UNSPSCCode,0)),"")</f>
        <v>Arreglo de flores cortadas</v>
      </c>
      <c r="C588" s="63" t="s">
        <v>18143</v>
      </c>
      <c r="D588" s="63">
        <v>3</v>
      </c>
      <c r="E588" s="66">
        <v>40000</v>
      </c>
      <c r="F588" s="65">
        <f ca="1">INDIRECT(ADDRESS(ROW(),COLUMN()-2,4))*INDIRECT(ADDRESS(ROW(),COLUMN()-1,4))</f>
        <v>120000</v>
      </c>
      <c r="G588" s="5"/>
      <c r="H588" s="5"/>
      <c r="I588" s="5"/>
      <c r="J588" s="5"/>
    </row>
    <row r="589" spans="1:10" ht="13.5" customHeight="1" x14ac:dyDescent="0.2">
      <c r="A589" s="63">
        <v>10161707</v>
      </c>
      <c r="B589" s="64" t="str">
        <f ca="1">IFERROR(INDEX(UNSPSCDes,MATCH(INDIRECT(ADDRESS(ROW(),COLUMN()-1,4)),UNSPSCCode,0)),"")</f>
        <v>Arreglo de flores cortadas</v>
      </c>
      <c r="C589" s="63" t="s">
        <v>18143</v>
      </c>
      <c r="D589" s="63">
        <v>3</v>
      </c>
      <c r="E589" s="66">
        <v>3000</v>
      </c>
      <c r="F589" s="65">
        <f ca="1">INDIRECT(ADDRESS(ROW(),COLUMN()-2,4))*INDIRECT(ADDRESS(ROW(),COLUMN()-1,4))</f>
        <v>9000</v>
      </c>
      <c r="G589" s="5"/>
      <c r="H589" s="5"/>
      <c r="I589" s="5"/>
      <c r="J589" s="5"/>
    </row>
    <row r="590" spans="1:10" ht="14.1" customHeight="1" x14ac:dyDescent="0.2">
      <c r="A590" s="5"/>
      <c r="B590" s="5"/>
      <c r="C590" s="5"/>
      <c r="D590" s="5"/>
      <c r="E590" s="68" t="s">
        <v>12549</v>
      </c>
      <c r="F590" s="69">
        <f ca="1">SUM(Table355[MONTO TOTAL ESTIMADO])</f>
        <v>129000</v>
      </c>
      <c r="G590" s="5"/>
      <c r="H590" s="5" t="str">
        <f>C581</f>
        <v>Servicios</v>
      </c>
      <c r="I590" s="5" t="str">
        <f>E581</f>
        <v>MIPYME Mujeres</v>
      </c>
      <c r="J590" s="5" t="str">
        <f>D581</f>
        <v>Compras por debajo del Umbral</v>
      </c>
    </row>
    <row r="591" spans="1:10" ht="14.1" customHeight="1" thickBot="1" x14ac:dyDescent="0.3"/>
    <row r="592" spans="1:10" ht="33.75" customHeight="1" thickBot="1" x14ac:dyDescent="0.25">
      <c r="A592" s="59" t="s">
        <v>16382</v>
      </c>
      <c r="B592" s="59" t="s">
        <v>161</v>
      </c>
      <c r="C592" s="59" t="s">
        <v>11723</v>
      </c>
      <c r="D592" s="59" t="s">
        <v>14377</v>
      </c>
      <c r="E592" s="59" t="s">
        <v>10961</v>
      </c>
      <c r="F592" s="59" t="s">
        <v>11094</v>
      </c>
      <c r="G592" s="5"/>
      <c r="H592" s="5"/>
      <c r="I592" s="5"/>
      <c r="J592" s="5"/>
    </row>
    <row r="593" spans="1:10" ht="14.1" customHeight="1" thickBot="1" x14ac:dyDescent="0.25">
      <c r="A593" s="61" t="s">
        <v>18853</v>
      </c>
      <c r="B593" s="61" t="s">
        <v>18854</v>
      </c>
      <c r="C593" s="61" t="s">
        <v>6798</v>
      </c>
      <c r="D593" s="61" t="s">
        <v>10170</v>
      </c>
      <c r="E593" s="61" t="s">
        <v>6033</v>
      </c>
      <c r="F593" s="61"/>
      <c r="G593" s="5"/>
      <c r="H593" s="5"/>
      <c r="I593" s="5"/>
      <c r="J593" s="5"/>
    </row>
    <row r="594" spans="1:10" ht="14.1" customHeight="1" thickBot="1" x14ac:dyDescent="0.25">
      <c r="A594" s="80" t="s">
        <v>14828</v>
      </c>
      <c r="B594" s="62" t="s">
        <v>8528</v>
      </c>
      <c r="C594" s="71">
        <v>45019</v>
      </c>
      <c r="D594" s="80" t="s">
        <v>9385</v>
      </c>
      <c r="E594" s="62" t="s">
        <v>13092</v>
      </c>
      <c r="F594" s="61" t="s">
        <v>3080</v>
      </c>
      <c r="G594" s="5"/>
      <c r="H594" s="5"/>
      <c r="I594" s="5"/>
      <c r="J594" s="5"/>
    </row>
    <row r="595" spans="1:10" ht="14.1" customHeight="1" thickBot="1" x14ac:dyDescent="0.25">
      <c r="A595" s="81"/>
      <c r="B595" s="62" t="s">
        <v>1786</v>
      </c>
      <c r="C595" s="60">
        <f>IF(C594="","",IF(AND(MONTH(C594)&gt;=1,MONTH(C594)&lt;=3),1,IF(AND(MONTH(C594)&gt;=4,MONTH(C594)&lt;=6),2,IF(AND(MONTH(C594)&gt;=7,MONTH(C594)&lt;=9),3,4))))</f>
        <v>2</v>
      </c>
      <c r="D595" s="81"/>
      <c r="E595" s="62" t="s">
        <v>2417</v>
      </c>
      <c r="F595" s="61" t="s">
        <v>11111</v>
      </c>
      <c r="G595" s="5"/>
      <c r="H595" s="5"/>
      <c r="I595" s="5"/>
      <c r="J595" s="5"/>
    </row>
    <row r="596" spans="1:10" ht="14.1" customHeight="1" thickBot="1" x14ac:dyDescent="0.25">
      <c r="A596" s="81"/>
      <c r="B596" s="62" t="s">
        <v>12941</v>
      </c>
      <c r="C596" s="71">
        <v>45020</v>
      </c>
      <c r="D596" s="81"/>
      <c r="E596" s="62" t="s">
        <v>3073</v>
      </c>
      <c r="F596" s="61" t="s">
        <v>11111</v>
      </c>
      <c r="G596" s="5"/>
      <c r="H596" s="5"/>
      <c r="I596" s="5"/>
      <c r="J596" s="5"/>
    </row>
    <row r="597" spans="1:10" ht="14.1" customHeight="1" thickBot="1" x14ac:dyDescent="0.25">
      <c r="A597" s="81"/>
      <c r="B597" s="62" t="s">
        <v>1786</v>
      </c>
      <c r="C597" s="60">
        <f>IF(C596="","",IF(AND(MONTH(C596)&gt;=1,MONTH(C596)&lt;=3),1,IF(AND(MONTH(C596)&gt;=4,MONTH(C596)&lt;=6),2,IF(AND(MONTH(C596)&gt;=7,MONTH(C596)&lt;=9),3,4))))</f>
        <v>2</v>
      </c>
      <c r="D597" s="81"/>
      <c r="E597" s="62" t="s">
        <v>13191</v>
      </c>
      <c r="F597" s="61" t="s">
        <v>11111</v>
      </c>
      <c r="G597" s="5"/>
      <c r="H597" s="5"/>
      <c r="I597" s="5"/>
      <c r="J597" s="5"/>
    </row>
    <row r="598" spans="1:10" ht="14.1" customHeight="1" thickBot="1" x14ac:dyDescent="0.25">
      <c r="A598" s="5"/>
      <c r="B598" s="5"/>
      <c r="C598" s="5"/>
      <c r="D598" s="5"/>
      <c r="E598" s="5"/>
      <c r="F598" s="5"/>
      <c r="G598" s="5"/>
      <c r="H598" s="5"/>
      <c r="I598" s="5"/>
      <c r="J598" s="5"/>
    </row>
    <row r="599" spans="1:10" ht="14.1" customHeight="1" thickBot="1" x14ac:dyDescent="0.25">
      <c r="A599" s="67" t="s">
        <v>15735</v>
      </c>
      <c r="B599" s="67" t="s">
        <v>16146</v>
      </c>
      <c r="C599" s="67" t="s">
        <v>15641</v>
      </c>
      <c r="D599" s="67" t="s">
        <v>15251</v>
      </c>
      <c r="E599" s="67" t="s">
        <v>6932</v>
      </c>
      <c r="F599" s="67" t="s">
        <v>15280</v>
      </c>
      <c r="G599" s="5"/>
      <c r="H599" s="5"/>
      <c r="I599" s="5"/>
      <c r="J599" s="5"/>
    </row>
    <row r="600" spans="1:10" ht="13.5" customHeight="1" x14ac:dyDescent="0.2">
      <c r="A600" s="63">
        <v>10161707</v>
      </c>
      <c r="B600" s="64" t="str">
        <f ca="1">IFERROR(INDEX(UNSPSCDes,MATCH(INDIRECT(ADDRESS(ROW(),COLUMN()-1,4)),UNSPSCCode,0)),"")</f>
        <v>Arreglo de flores cortadas</v>
      </c>
      <c r="C600" s="63" t="s">
        <v>18143</v>
      </c>
      <c r="D600" s="63">
        <v>3</v>
      </c>
      <c r="E600" s="66">
        <v>40000</v>
      </c>
      <c r="F600" s="65">
        <f ca="1">INDIRECT(ADDRESS(ROW(),COLUMN()-2,4))*INDIRECT(ADDRESS(ROW(),COLUMN()-1,4))</f>
        <v>120000</v>
      </c>
      <c r="G600" s="5"/>
      <c r="H600" s="5"/>
      <c r="I600" s="5"/>
      <c r="J600" s="5"/>
    </row>
    <row r="601" spans="1:10" ht="13.5" customHeight="1" x14ac:dyDescent="0.2">
      <c r="A601" s="63">
        <v>10161707</v>
      </c>
      <c r="B601" s="64" t="str">
        <f ca="1">IFERROR(INDEX(UNSPSCDes,MATCH(INDIRECT(ADDRESS(ROW(),COLUMN()-1,4)),UNSPSCCode,0)),"")</f>
        <v>Arreglo de flores cortadas</v>
      </c>
      <c r="C601" s="63" t="s">
        <v>18143</v>
      </c>
      <c r="D601" s="63">
        <v>3</v>
      </c>
      <c r="E601" s="66">
        <v>3000</v>
      </c>
      <c r="F601" s="65">
        <f ca="1">INDIRECT(ADDRESS(ROW(),COLUMN()-2,4))*INDIRECT(ADDRESS(ROW(),COLUMN()-1,4))</f>
        <v>9000</v>
      </c>
      <c r="G601" s="5"/>
      <c r="H601" s="5"/>
      <c r="I601" s="5"/>
      <c r="J601" s="5"/>
    </row>
    <row r="602" spans="1:10" ht="14.1" customHeight="1" x14ac:dyDescent="0.2">
      <c r="A602" s="5"/>
      <c r="B602" s="5"/>
      <c r="C602" s="5"/>
      <c r="D602" s="5"/>
      <c r="E602" s="68" t="s">
        <v>12549</v>
      </c>
      <c r="F602" s="69">
        <f ca="1">SUM(Table356[MONTO TOTAL ESTIMADO])</f>
        <v>129000</v>
      </c>
      <c r="G602" s="5"/>
      <c r="H602" s="5" t="str">
        <f>C593</f>
        <v>Servicios</v>
      </c>
      <c r="I602" s="5" t="str">
        <f>E593</f>
        <v>MIPYME Mujeres</v>
      </c>
      <c r="J602" s="5" t="str">
        <f>D593</f>
        <v>Compras por debajo del Umbral</v>
      </c>
    </row>
    <row r="603" spans="1:10" ht="14.1" customHeight="1" thickBot="1" x14ac:dyDescent="0.3"/>
    <row r="604" spans="1:10" ht="33.75" customHeight="1" thickBot="1" x14ac:dyDescent="0.25">
      <c r="A604" s="59" t="s">
        <v>16382</v>
      </c>
      <c r="B604" s="59" t="s">
        <v>161</v>
      </c>
      <c r="C604" s="59" t="s">
        <v>11723</v>
      </c>
      <c r="D604" s="59" t="s">
        <v>14377</v>
      </c>
      <c r="E604" s="59" t="s">
        <v>10961</v>
      </c>
      <c r="F604" s="59" t="s">
        <v>11094</v>
      </c>
      <c r="G604" s="5"/>
      <c r="H604" s="5"/>
      <c r="I604" s="5"/>
      <c r="J604" s="5"/>
    </row>
    <row r="605" spans="1:10" ht="14.1" customHeight="1" thickBot="1" x14ac:dyDescent="0.25">
      <c r="A605" s="61" t="s">
        <v>18853</v>
      </c>
      <c r="B605" s="61" t="s">
        <v>18854</v>
      </c>
      <c r="C605" s="61" t="s">
        <v>6798</v>
      </c>
      <c r="D605" s="61" t="s">
        <v>10170</v>
      </c>
      <c r="E605" s="61" t="s">
        <v>6033</v>
      </c>
      <c r="F605" s="61"/>
      <c r="G605" s="5"/>
      <c r="H605" s="5"/>
      <c r="I605" s="5"/>
      <c r="J605" s="5"/>
    </row>
    <row r="606" spans="1:10" ht="14.1" customHeight="1" thickBot="1" x14ac:dyDescent="0.25">
      <c r="A606" s="80" t="s">
        <v>14828</v>
      </c>
      <c r="B606" s="62" t="s">
        <v>8528</v>
      </c>
      <c r="C606" s="71">
        <v>45110</v>
      </c>
      <c r="D606" s="80" t="s">
        <v>9385</v>
      </c>
      <c r="E606" s="62" t="s">
        <v>13092</v>
      </c>
      <c r="F606" s="61" t="s">
        <v>3080</v>
      </c>
      <c r="G606" s="5"/>
      <c r="H606" s="5"/>
      <c r="I606" s="5"/>
      <c r="J606" s="5"/>
    </row>
    <row r="607" spans="1:10" ht="14.1" customHeight="1" thickBot="1" x14ac:dyDescent="0.25">
      <c r="A607" s="81"/>
      <c r="B607" s="62" t="s">
        <v>1786</v>
      </c>
      <c r="C607" s="60">
        <f>IF(C606="","",IF(AND(MONTH(C606)&gt;=1,MONTH(C606)&lt;=3),1,IF(AND(MONTH(C606)&gt;=4,MONTH(C606)&lt;=6),2,IF(AND(MONTH(C606)&gt;=7,MONTH(C606)&lt;=9),3,4))))</f>
        <v>3</v>
      </c>
      <c r="D607" s="81"/>
      <c r="E607" s="62" t="s">
        <v>2417</v>
      </c>
      <c r="F607" s="61" t="s">
        <v>11111</v>
      </c>
      <c r="G607" s="5"/>
      <c r="H607" s="5"/>
      <c r="I607" s="5"/>
      <c r="J607" s="5"/>
    </row>
    <row r="608" spans="1:10" ht="14.1" customHeight="1" thickBot="1" x14ac:dyDescent="0.25">
      <c r="A608" s="81"/>
      <c r="B608" s="62" t="s">
        <v>12941</v>
      </c>
      <c r="C608" s="71">
        <v>45111</v>
      </c>
      <c r="D608" s="81"/>
      <c r="E608" s="62" t="s">
        <v>3073</v>
      </c>
      <c r="F608" s="61" t="s">
        <v>11111</v>
      </c>
      <c r="G608" s="5"/>
      <c r="H608" s="5"/>
      <c r="I608" s="5"/>
      <c r="J608" s="5"/>
    </row>
    <row r="609" spans="1:10" ht="14.1" customHeight="1" thickBot="1" x14ac:dyDescent="0.25">
      <c r="A609" s="81"/>
      <c r="B609" s="62" t="s">
        <v>1786</v>
      </c>
      <c r="C609" s="60">
        <f>IF(C608="","",IF(AND(MONTH(C608)&gt;=1,MONTH(C608)&lt;=3),1,IF(AND(MONTH(C608)&gt;=4,MONTH(C608)&lt;=6),2,IF(AND(MONTH(C608)&gt;=7,MONTH(C608)&lt;=9),3,4))))</f>
        <v>3</v>
      </c>
      <c r="D609" s="81"/>
      <c r="E609" s="62" t="s">
        <v>13191</v>
      </c>
      <c r="F609" s="61" t="s">
        <v>11111</v>
      </c>
      <c r="G609" s="5"/>
      <c r="H609" s="5"/>
      <c r="I609" s="5"/>
      <c r="J609" s="5"/>
    </row>
    <row r="610" spans="1:10" ht="14.1" customHeight="1" thickBot="1" x14ac:dyDescent="0.25">
      <c r="A610" s="5"/>
      <c r="B610" s="5"/>
      <c r="C610" s="5"/>
      <c r="D610" s="5"/>
      <c r="E610" s="5"/>
      <c r="F610" s="5"/>
      <c r="G610" s="5"/>
      <c r="H610" s="5"/>
      <c r="I610" s="5"/>
      <c r="J610" s="5"/>
    </row>
    <row r="611" spans="1:10" ht="14.1" customHeight="1" thickBot="1" x14ac:dyDescent="0.25">
      <c r="A611" s="67" t="s">
        <v>15735</v>
      </c>
      <c r="B611" s="67" t="s">
        <v>16146</v>
      </c>
      <c r="C611" s="67" t="s">
        <v>15641</v>
      </c>
      <c r="D611" s="67" t="s">
        <v>15251</v>
      </c>
      <c r="E611" s="67" t="s">
        <v>6932</v>
      </c>
      <c r="F611" s="67" t="s">
        <v>15280</v>
      </c>
      <c r="G611" s="5"/>
      <c r="H611" s="5"/>
      <c r="I611" s="5"/>
      <c r="J611" s="5"/>
    </row>
    <row r="612" spans="1:10" ht="13.5" customHeight="1" x14ac:dyDescent="0.2">
      <c r="A612" s="63">
        <v>10161707</v>
      </c>
      <c r="B612" s="64" t="str">
        <f ca="1">IFERROR(INDEX(UNSPSCDes,MATCH(INDIRECT(ADDRESS(ROW(),COLUMN()-1,4)),UNSPSCCode,0)),"")</f>
        <v>Arreglo de flores cortadas</v>
      </c>
      <c r="C612" s="63" t="s">
        <v>18143</v>
      </c>
      <c r="D612" s="63">
        <v>3</v>
      </c>
      <c r="E612" s="66">
        <v>40000</v>
      </c>
      <c r="F612" s="65">
        <f ca="1">INDIRECT(ADDRESS(ROW(),COLUMN()-2,4))*INDIRECT(ADDRESS(ROW(),COLUMN()-1,4))</f>
        <v>120000</v>
      </c>
      <c r="G612" s="5"/>
      <c r="H612" s="5"/>
      <c r="I612" s="5"/>
      <c r="J612" s="5"/>
    </row>
    <row r="613" spans="1:10" ht="13.5" customHeight="1" x14ac:dyDescent="0.2">
      <c r="A613" s="63">
        <v>10161707</v>
      </c>
      <c r="B613" s="64" t="str">
        <f ca="1">IFERROR(INDEX(UNSPSCDes,MATCH(INDIRECT(ADDRESS(ROW(),COLUMN()-1,4)),UNSPSCCode,0)),"")</f>
        <v>Arreglo de flores cortadas</v>
      </c>
      <c r="C613" s="63" t="s">
        <v>18143</v>
      </c>
      <c r="D613" s="63">
        <v>3</v>
      </c>
      <c r="E613" s="66">
        <v>3000</v>
      </c>
      <c r="F613" s="65">
        <f ca="1">INDIRECT(ADDRESS(ROW(),COLUMN()-2,4))*INDIRECT(ADDRESS(ROW(),COLUMN()-1,4))</f>
        <v>9000</v>
      </c>
      <c r="G613" s="5"/>
      <c r="H613" s="5"/>
      <c r="I613" s="5"/>
      <c r="J613" s="5"/>
    </row>
    <row r="614" spans="1:10" ht="14.1" customHeight="1" x14ac:dyDescent="0.2">
      <c r="A614" s="5"/>
      <c r="B614" s="5"/>
      <c r="C614" s="5"/>
      <c r="D614" s="5"/>
      <c r="E614" s="68" t="s">
        <v>12549</v>
      </c>
      <c r="F614" s="69">
        <f ca="1">SUM(Table357[MONTO TOTAL ESTIMADO])</f>
        <v>129000</v>
      </c>
      <c r="G614" s="5"/>
      <c r="H614" s="5" t="str">
        <f>C605</f>
        <v>Servicios</v>
      </c>
      <c r="I614" s="5" t="str">
        <f>E605</f>
        <v>MIPYME Mujeres</v>
      </c>
      <c r="J614" s="5" t="str">
        <f>D605</f>
        <v>Compras por debajo del Umbral</v>
      </c>
    </row>
    <row r="615" spans="1:10" ht="14.1" customHeight="1" thickBot="1" x14ac:dyDescent="0.3"/>
    <row r="616" spans="1:10" ht="33.75" customHeight="1" thickBot="1" x14ac:dyDescent="0.25">
      <c r="A616" s="59" t="s">
        <v>16382</v>
      </c>
      <c r="B616" s="59" t="s">
        <v>161</v>
      </c>
      <c r="C616" s="59" t="s">
        <v>11723</v>
      </c>
      <c r="D616" s="59" t="s">
        <v>14377</v>
      </c>
      <c r="E616" s="59" t="s">
        <v>10961</v>
      </c>
      <c r="F616" s="59" t="s">
        <v>11094</v>
      </c>
      <c r="G616" s="5"/>
      <c r="H616" s="5"/>
      <c r="I616" s="5"/>
      <c r="J616" s="5"/>
    </row>
    <row r="617" spans="1:10" ht="14.1" customHeight="1" thickBot="1" x14ac:dyDescent="0.25">
      <c r="A617" s="61" t="s">
        <v>18853</v>
      </c>
      <c r="B617" s="61" t="s">
        <v>18854</v>
      </c>
      <c r="C617" s="61" t="s">
        <v>6798</v>
      </c>
      <c r="D617" s="61" t="s">
        <v>10170</v>
      </c>
      <c r="E617" s="61" t="s">
        <v>6033</v>
      </c>
      <c r="F617" s="61"/>
      <c r="G617" s="5"/>
      <c r="H617" s="5"/>
      <c r="I617" s="5"/>
      <c r="J617" s="5"/>
    </row>
    <row r="618" spans="1:10" ht="14.1" customHeight="1" thickBot="1" x14ac:dyDescent="0.25">
      <c r="A618" s="80" t="s">
        <v>14828</v>
      </c>
      <c r="B618" s="62" t="s">
        <v>8528</v>
      </c>
      <c r="C618" s="71">
        <v>45201</v>
      </c>
      <c r="D618" s="80" t="s">
        <v>9385</v>
      </c>
      <c r="E618" s="62" t="s">
        <v>13092</v>
      </c>
      <c r="F618" s="61" t="s">
        <v>3080</v>
      </c>
      <c r="G618" s="5"/>
      <c r="H618" s="5"/>
      <c r="I618" s="5"/>
      <c r="J618" s="5"/>
    </row>
    <row r="619" spans="1:10" ht="14.1" customHeight="1" thickBot="1" x14ac:dyDescent="0.25">
      <c r="A619" s="81"/>
      <c r="B619" s="62" t="s">
        <v>1786</v>
      </c>
      <c r="C619" s="60">
        <f>IF(C618="","",IF(AND(MONTH(C618)&gt;=1,MONTH(C618)&lt;=3),1,IF(AND(MONTH(C618)&gt;=4,MONTH(C618)&lt;=6),2,IF(AND(MONTH(C618)&gt;=7,MONTH(C618)&lt;=9),3,4))))</f>
        <v>4</v>
      </c>
      <c r="D619" s="81"/>
      <c r="E619" s="62" t="s">
        <v>2417</v>
      </c>
      <c r="F619" s="61" t="s">
        <v>11111</v>
      </c>
      <c r="G619" s="5"/>
      <c r="H619" s="5"/>
      <c r="I619" s="5"/>
      <c r="J619" s="5"/>
    </row>
    <row r="620" spans="1:10" ht="14.1" customHeight="1" thickBot="1" x14ac:dyDescent="0.25">
      <c r="A620" s="81"/>
      <c r="B620" s="62" t="s">
        <v>12941</v>
      </c>
      <c r="C620" s="71">
        <v>45202</v>
      </c>
      <c r="D620" s="81"/>
      <c r="E620" s="62" t="s">
        <v>3073</v>
      </c>
      <c r="F620" s="61" t="s">
        <v>11111</v>
      </c>
      <c r="G620" s="5"/>
      <c r="H620" s="5"/>
      <c r="I620" s="5"/>
      <c r="J620" s="5"/>
    </row>
    <row r="621" spans="1:10" ht="14.1" customHeight="1" thickBot="1" x14ac:dyDescent="0.25">
      <c r="A621" s="81"/>
      <c r="B621" s="62" t="s">
        <v>1786</v>
      </c>
      <c r="C621" s="60">
        <f>IF(C620="","",IF(AND(MONTH(C620)&gt;=1,MONTH(C620)&lt;=3),1,IF(AND(MONTH(C620)&gt;=4,MONTH(C620)&lt;=6),2,IF(AND(MONTH(C620)&gt;=7,MONTH(C620)&lt;=9),3,4))))</f>
        <v>4</v>
      </c>
      <c r="D621" s="81"/>
      <c r="E621" s="62" t="s">
        <v>13191</v>
      </c>
      <c r="F621" s="61" t="s">
        <v>11111</v>
      </c>
      <c r="G621" s="5"/>
      <c r="H621" s="5"/>
      <c r="I621" s="5"/>
      <c r="J621" s="5"/>
    </row>
    <row r="622" spans="1:10" ht="14.1" customHeight="1" thickBot="1" x14ac:dyDescent="0.25">
      <c r="A622" s="5"/>
      <c r="B622" s="5"/>
      <c r="C622" s="5"/>
      <c r="D622" s="5"/>
      <c r="E622" s="5"/>
      <c r="F622" s="5"/>
      <c r="G622" s="5"/>
      <c r="H622" s="5"/>
      <c r="I622" s="5"/>
      <c r="J622" s="5"/>
    </row>
    <row r="623" spans="1:10" ht="14.1" customHeight="1" thickBot="1" x14ac:dyDescent="0.25">
      <c r="A623" s="67" t="s">
        <v>15735</v>
      </c>
      <c r="B623" s="67" t="s">
        <v>16146</v>
      </c>
      <c r="C623" s="67" t="s">
        <v>15641</v>
      </c>
      <c r="D623" s="67" t="s">
        <v>15251</v>
      </c>
      <c r="E623" s="67" t="s">
        <v>6932</v>
      </c>
      <c r="F623" s="67" t="s">
        <v>15280</v>
      </c>
      <c r="G623" s="5"/>
      <c r="H623" s="5"/>
      <c r="I623" s="5"/>
      <c r="J623" s="5"/>
    </row>
    <row r="624" spans="1:10" ht="13.5" customHeight="1" x14ac:dyDescent="0.2">
      <c r="A624" s="63">
        <v>10161707</v>
      </c>
      <c r="B624" s="64" t="str">
        <f ca="1">IFERROR(INDEX(UNSPSCDes,MATCH(INDIRECT(ADDRESS(ROW(),COLUMN()-1,4)),UNSPSCCode,0)),"")</f>
        <v>Arreglo de flores cortadas</v>
      </c>
      <c r="C624" s="63" t="s">
        <v>18143</v>
      </c>
      <c r="D624" s="63">
        <v>3</v>
      </c>
      <c r="E624" s="66">
        <v>40000</v>
      </c>
      <c r="F624" s="65">
        <f ca="1">INDIRECT(ADDRESS(ROW(),COLUMN()-2,4))*INDIRECT(ADDRESS(ROW(),COLUMN()-1,4))</f>
        <v>120000</v>
      </c>
      <c r="G624" s="5"/>
      <c r="H624" s="5"/>
      <c r="I624" s="5"/>
      <c r="J624" s="5"/>
    </row>
    <row r="625" spans="1:10" ht="13.5" customHeight="1" x14ac:dyDescent="0.2">
      <c r="A625" s="63">
        <v>10161707</v>
      </c>
      <c r="B625" s="64" t="str">
        <f ca="1">IFERROR(INDEX(UNSPSCDes,MATCH(INDIRECT(ADDRESS(ROW(),COLUMN()-1,4)),UNSPSCCode,0)),"")</f>
        <v>Arreglo de flores cortadas</v>
      </c>
      <c r="C625" s="63" t="s">
        <v>18143</v>
      </c>
      <c r="D625" s="63">
        <v>3</v>
      </c>
      <c r="E625" s="66">
        <v>3000</v>
      </c>
      <c r="F625" s="65">
        <f ca="1">INDIRECT(ADDRESS(ROW(),COLUMN()-2,4))*INDIRECT(ADDRESS(ROW(),COLUMN()-1,4))</f>
        <v>9000</v>
      </c>
      <c r="G625" s="5"/>
      <c r="H625" s="5"/>
      <c r="I625" s="5"/>
      <c r="J625" s="5"/>
    </row>
    <row r="626" spans="1:10" ht="14.1" customHeight="1" x14ac:dyDescent="0.2">
      <c r="A626" s="5"/>
      <c r="B626" s="5"/>
      <c r="C626" s="5"/>
      <c r="D626" s="5"/>
      <c r="E626" s="68" t="s">
        <v>12549</v>
      </c>
      <c r="F626" s="69">
        <f ca="1">SUM(Table358[MONTO TOTAL ESTIMADO])</f>
        <v>129000</v>
      </c>
      <c r="G626" s="5"/>
      <c r="H626" s="5" t="str">
        <f>C617</f>
        <v>Servicios</v>
      </c>
      <c r="I626" s="5" t="str">
        <f>E617</f>
        <v>MIPYME Mujeres</v>
      </c>
      <c r="J626" s="5" t="str">
        <f>D617</f>
        <v>Compras por debajo del Umbral</v>
      </c>
    </row>
    <row r="627" spans="1:10" ht="14.1" customHeight="1" thickBot="1" x14ac:dyDescent="0.3"/>
    <row r="628" spans="1:10" ht="33.75" customHeight="1" thickBot="1" x14ac:dyDescent="0.25">
      <c r="A628" s="59" t="s">
        <v>16382</v>
      </c>
      <c r="B628" s="59" t="s">
        <v>161</v>
      </c>
      <c r="C628" s="59" t="s">
        <v>11723</v>
      </c>
      <c r="D628" s="59" t="s">
        <v>14377</v>
      </c>
      <c r="E628" s="59" t="s">
        <v>10961</v>
      </c>
      <c r="F628" s="59" t="s">
        <v>11094</v>
      </c>
      <c r="G628" s="5"/>
      <c r="H628" s="5"/>
      <c r="I628" s="5"/>
      <c r="J628" s="5"/>
    </row>
    <row r="629" spans="1:10" ht="14.1" customHeight="1" thickBot="1" x14ac:dyDescent="0.25">
      <c r="A629" s="61" t="s">
        <v>18855</v>
      </c>
      <c r="B629" s="61" t="s">
        <v>18856</v>
      </c>
      <c r="C629" s="61" t="s">
        <v>17798</v>
      </c>
      <c r="D629" s="61" t="s">
        <v>10170</v>
      </c>
      <c r="E629" s="61" t="s">
        <v>8854</v>
      </c>
      <c r="F629" s="61"/>
      <c r="G629" s="5"/>
      <c r="H629" s="5"/>
      <c r="I629" s="5"/>
      <c r="J629" s="5"/>
    </row>
    <row r="630" spans="1:10" ht="14.1" customHeight="1" thickBot="1" x14ac:dyDescent="0.25">
      <c r="A630" s="80" t="s">
        <v>14828</v>
      </c>
      <c r="B630" s="62" t="s">
        <v>8528</v>
      </c>
      <c r="C630" s="71">
        <v>44928</v>
      </c>
      <c r="D630" s="80" t="s">
        <v>9385</v>
      </c>
      <c r="E630" s="62" t="s">
        <v>13092</v>
      </c>
      <c r="F630" s="61" t="s">
        <v>3080</v>
      </c>
      <c r="G630" s="5"/>
      <c r="H630" s="5"/>
      <c r="I630" s="5"/>
      <c r="J630" s="5"/>
    </row>
    <row r="631" spans="1:10" ht="14.1" customHeight="1" thickBot="1" x14ac:dyDescent="0.25">
      <c r="A631" s="81"/>
      <c r="B631" s="62" t="s">
        <v>1786</v>
      </c>
      <c r="C631" s="60">
        <f>IF(C630="","",IF(AND(MONTH(C630)&gt;=1,MONTH(C630)&lt;=3),1,IF(AND(MONTH(C630)&gt;=4,MONTH(C630)&lt;=6),2,IF(AND(MONTH(C630)&gt;=7,MONTH(C630)&lt;=9),3,4))))</f>
        <v>1</v>
      </c>
      <c r="D631" s="81"/>
      <c r="E631" s="62" t="s">
        <v>2417</v>
      </c>
      <c r="F631" s="61" t="s">
        <v>11111</v>
      </c>
      <c r="G631" s="5"/>
      <c r="H631" s="5"/>
      <c r="I631" s="5"/>
      <c r="J631" s="5"/>
    </row>
    <row r="632" spans="1:10" ht="14.1" customHeight="1" thickBot="1" x14ac:dyDescent="0.25">
      <c r="A632" s="81"/>
      <c r="B632" s="62" t="s">
        <v>12941</v>
      </c>
      <c r="C632" s="71">
        <v>44929</v>
      </c>
      <c r="D632" s="81"/>
      <c r="E632" s="62" t="s">
        <v>3073</v>
      </c>
      <c r="F632" s="61" t="s">
        <v>11111</v>
      </c>
      <c r="G632" s="5"/>
      <c r="H632" s="5"/>
      <c r="I632" s="5"/>
      <c r="J632" s="5"/>
    </row>
    <row r="633" spans="1:10" ht="14.1" customHeight="1" thickBot="1" x14ac:dyDescent="0.25">
      <c r="A633" s="81"/>
      <c r="B633" s="62" t="s">
        <v>1786</v>
      </c>
      <c r="C633" s="60">
        <f>IF(C632="","",IF(AND(MONTH(C632)&gt;=1,MONTH(C632)&lt;=3),1,IF(AND(MONTH(C632)&gt;=4,MONTH(C632)&lt;=6),2,IF(AND(MONTH(C632)&gt;=7,MONTH(C632)&lt;=9),3,4))))</f>
        <v>1</v>
      </c>
      <c r="D633" s="81"/>
      <c r="E633" s="62" t="s">
        <v>13191</v>
      </c>
      <c r="F633" s="61" t="s">
        <v>11111</v>
      </c>
      <c r="G633" s="5"/>
      <c r="H633" s="5"/>
      <c r="I633" s="5"/>
      <c r="J633" s="5"/>
    </row>
    <row r="634" spans="1:10" ht="14.1" customHeight="1" thickBot="1" x14ac:dyDescent="0.25">
      <c r="A634" s="5"/>
      <c r="B634" s="5"/>
      <c r="C634" s="5"/>
      <c r="D634" s="5"/>
      <c r="E634" s="5"/>
      <c r="F634" s="5"/>
      <c r="G634" s="5"/>
      <c r="H634" s="5"/>
      <c r="I634" s="5"/>
      <c r="J634" s="5"/>
    </row>
    <row r="635" spans="1:10" ht="14.1" customHeight="1" thickBot="1" x14ac:dyDescent="0.25">
      <c r="A635" s="67" t="s">
        <v>15735</v>
      </c>
      <c r="B635" s="67" t="s">
        <v>16146</v>
      </c>
      <c r="C635" s="67" t="s">
        <v>15641</v>
      </c>
      <c r="D635" s="67" t="s">
        <v>15251</v>
      </c>
      <c r="E635" s="67" t="s">
        <v>6932</v>
      </c>
      <c r="F635" s="67" t="s">
        <v>15280</v>
      </c>
      <c r="G635" s="5"/>
      <c r="H635" s="5"/>
      <c r="I635" s="5"/>
      <c r="J635" s="5"/>
    </row>
    <row r="636" spans="1:10" ht="13.5" customHeight="1" x14ac:dyDescent="0.2">
      <c r="A636" s="63">
        <v>53102710</v>
      </c>
      <c r="B636" s="64" t="str">
        <f ca="1">IFERROR(INDEX(UNSPSCDes,MATCH(INDIRECT(ADDRESS(ROW(),COLUMN()-1,4)),UNSPSCCode,0)),"")</f>
        <v>Uniformes corporativos</v>
      </c>
      <c r="C636" s="63" t="s">
        <v>18143</v>
      </c>
      <c r="D636" s="63">
        <v>3</v>
      </c>
      <c r="E636" s="66">
        <v>33333.333299999998</v>
      </c>
      <c r="F636" s="65">
        <f ca="1">INDIRECT(ADDRESS(ROW(),COLUMN()-2,4))*INDIRECT(ADDRESS(ROW(),COLUMN()-1,4))</f>
        <v>99999.999899999995</v>
      </c>
      <c r="G636" s="5"/>
      <c r="H636" s="5"/>
      <c r="I636" s="5"/>
      <c r="J636" s="5"/>
    </row>
    <row r="637" spans="1:10" ht="14.1" customHeight="1" x14ac:dyDescent="0.2">
      <c r="A637" s="5"/>
      <c r="B637" s="5"/>
      <c r="C637" s="5"/>
      <c r="D637" s="5"/>
      <c r="E637" s="68" t="s">
        <v>12549</v>
      </c>
      <c r="F637" s="69">
        <f ca="1">SUM(Table359[MONTO TOTAL ESTIMADO])</f>
        <v>99999.999899999995</v>
      </c>
      <c r="G637" s="5"/>
      <c r="H637" s="5" t="str">
        <f>C629</f>
        <v>Bienes</v>
      </c>
      <c r="I637" s="5" t="str">
        <f>E629</f>
        <v>Sí</v>
      </c>
      <c r="J637" s="5" t="str">
        <f>D629</f>
        <v>Compras por debajo del Umbral</v>
      </c>
    </row>
    <row r="638" spans="1:10" ht="14.1" customHeight="1" thickBot="1" x14ac:dyDescent="0.3"/>
    <row r="639" spans="1:10" ht="33.75" customHeight="1" thickBot="1" x14ac:dyDescent="0.25">
      <c r="A639" s="59" t="s">
        <v>16382</v>
      </c>
      <c r="B639" s="59" t="s">
        <v>161</v>
      </c>
      <c r="C639" s="59" t="s">
        <v>11723</v>
      </c>
      <c r="D639" s="59" t="s">
        <v>14377</v>
      </c>
      <c r="E639" s="59" t="s">
        <v>10961</v>
      </c>
      <c r="F639" s="59" t="s">
        <v>11094</v>
      </c>
      <c r="G639" s="5"/>
      <c r="H639" s="5"/>
      <c r="I639" s="5"/>
      <c r="J639" s="5"/>
    </row>
    <row r="640" spans="1:10" ht="14.1" customHeight="1" thickBot="1" x14ac:dyDescent="0.25">
      <c r="A640" s="61" t="s">
        <v>18855</v>
      </c>
      <c r="B640" s="61" t="s">
        <v>18856</v>
      </c>
      <c r="C640" s="61" t="s">
        <v>17798</v>
      </c>
      <c r="D640" s="61" t="s">
        <v>10170</v>
      </c>
      <c r="E640" s="61" t="s">
        <v>8854</v>
      </c>
      <c r="F640" s="61"/>
      <c r="G640" s="5"/>
      <c r="H640" s="5"/>
      <c r="I640" s="5"/>
      <c r="J640" s="5"/>
    </row>
    <row r="641" spans="1:10" ht="14.1" customHeight="1" thickBot="1" x14ac:dyDescent="0.25">
      <c r="A641" s="80" t="s">
        <v>14828</v>
      </c>
      <c r="B641" s="62" t="s">
        <v>8528</v>
      </c>
      <c r="C641" s="71">
        <v>45019</v>
      </c>
      <c r="D641" s="80" t="s">
        <v>9385</v>
      </c>
      <c r="E641" s="62" t="s">
        <v>13092</v>
      </c>
      <c r="F641" s="61" t="s">
        <v>3080</v>
      </c>
      <c r="G641" s="5"/>
      <c r="H641" s="5"/>
      <c r="I641" s="5"/>
      <c r="J641" s="5"/>
    </row>
    <row r="642" spans="1:10" ht="14.1" customHeight="1" thickBot="1" x14ac:dyDescent="0.25">
      <c r="A642" s="81"/>
      <c r="B642" s="62" t="s">
        <v>1786</v>
      </c>
      <c r="C642" s="60">
        <f>IF(C641="","",IF(AND(MONTH(C641)&gt;=1,MONTH(C641)&lt;=3),1,IF(AND(MONTH(C641)&gt;=4,MONTH(C641)&lt;=6),2,IF(AND(MONTH(C641)&gt;=7,MONTH(C641)&lt;=9),3,4))))</f>
        <v>2</v>
      </c>
      <c r="D642" s="81"/>
      <c r="E642" s="62" t="s">
        <v>2417</v>
      </c>
      <c r="F642" s="61" t="s">
        <v>11111</v>
      </c>
      <c r="G642" s="5"/>
      <c r="H642" s="5"/>
      <c r="I642" s="5"/>
      <c r="J642" s="5"/>
    </row>
    <row r="643" spans="1:10" ht="14.1" customHeight="1" thickBot="1" x14ac:dyDescent="0.25">
      <c r="A643" s="81"/>
      <c r="B643" s="62" t="s">
        <v>12941</v>
      </c>
      <c r="C643" s="71">
        <v>45020</v>
      </c>
      <c r="D643" s="81"/>
      <c r="E643" s="62" t="s">
        <v>3073</v>
      </c>
      <c r="F643" s="61" t="s">
        <v>11111</v>
      </c>
      <c r="G643" s="5"/>
      <c r="H643" s="5"/>
      <c r="I643" s="5"/>
      <c r="J643" s="5"/>
    </row>
    <row r="644" spans="1:10" ht="14.1" customHeight="1" thickBot="1" x14ac:dyDescent="0.25">
      <c r="A644" s="81"/>
      <c r="B644" s="62" t="s">
        <v>1786</v>
      </c>
      <c r="C644" s="60">
        <f>IF(C643="","",IF(AND(MONTH(C643)&gt;=1,MONTH(C643)&lt;=3),1,IF(AND(MONTH(C643)&gt;=4,MONTH(C643)&lt;=6),2,IF(AND(MONTH(C643)&gt;=7,MONTH(C643)&lt;=9),3,4))))</f>
        <v>2</v>
      </c>
      <c r="D644" s="81"/>
      <c r="E644" s="62" t="s">
        <v>13191</v>
      </c>
      <c r="F644" s="61" t="s">
        <v>11111</v>
      </c>
      <c r="G644" s="5"/>
      <c r="H644" s="5"/>
      <c r="I644" s="5"/>
      <c r="J644" s="5"/>
    </row>
    <row r="645" spans="1:10" ht="14.1" customHeight="1" thickBot="1" x14ac:dyDescent="0.25">
      <c r="A645" s="5"/>
      <c r="B645" s="5"/>
      <c r="C645" s="5"/>
      <c r="D645" s="5"/>
      <c r="E645" s="5"/>
      <c r="F645" s="5"/>
      <c r="G645" s="5"/>
      <c r="H645" s="5"/>
      <c r="I645" s="5"/>
      <c r="J645" s="5"/>
    </row>
    <row r="646" spans="1:10" ht="14.1" customHeight="1" thickBot="1" x14ac:dyDescent="0.25">
      <c r="A646" s="67" t="s">
        <v>15735</v>
      </c>
      <c r="B646" s="67" t="s">
        <v>16146</v>
      </c>
      <c r="C646" s="67" t="s">
        <v>15641</v>
      </c>
      <c r="D646" s="67" t="s">
        <v>15251</v>
      </c>
      <c r="E646" s="67" t="s">
        <v>6932</v>
      </c>
      <c r="F646" s="67" t="s">
        <v>15280</v>
      </c>
      <c r="G646" s="5"/>
      <c r="H646" s="5"/>
      <c r="I646" s="5"/>
      <c r="J646" s="5"/>
    </row>
    <row r="647" spans="1:10" ht="13.5" customHeight="1" x14ac:dyDescent="0.2">
      <c r="A647" s="63">
        <v>53102710</v>
      </c>
      <c r="B647" s="64" t="str">
        <f ca="1">IFERROR(INDEX(UNSPSCDes,MATCH(INDIRECT(ADDRESS(ROW(),COLUMN()-1,4)),UNSPSCCode,0)),"")</f>
        <v>Uniformes corporativos</v>
      </c>
      <c r="C647" s="63" t="s">
        <v>18143</v>
      </c>
      <c r="D647" s="63">
        <v>3</v>
      </c>
      <c r="E647" s="66">
        <v>33333.333299999998</v>
      </c>
      <c r="F647" s="65">
        <f ca="1">INDIRECT(ADDRESS(ROW(),COLUMN()-2,4))*INDIRECT(ADDRESS(ROW(),COLUMN()-1,4))</f>
        <v>99999.999899999995</v>
      </c>
      <c r="G647" s="5"/>
      <c r="H647" s="5"/>
      <c r="I647" s="5"/>
      <c r="J647" s="5"/>
    </row>
    <row r="648" spans="1:10" ht="14.1" customHeight="1" x14ac:dyDescent="0.2">
      <c r="A648" s="5"/>
      <c r="B648" s="5"/>
      <c r="C648" s="5"/>
      <c r="D648" s="5"/>
      <c r="E648" s="68" t="s">
        <v>12549</v>
      </c>
      <c r="F648" s="69">
        <f ca="1">SUM(Table360[MONTO TOTAL ESTIMADO])</f>
        <v>99999.999899999995</v>
      </c>
      <c r="G648" s="5"/>
      <c r="H648" s="5" t="str">
        <f>C640</f>
        <v>Bienes</v>
      </c>
      <c r="I648" s="5" t="str">
        <f>E640</f>
        <v>Sí</v>
      </c>
      <c r="J648" s="5" t="str">
        <f>D640</f>
        <v>Compras por debajo del Umbral</v>
      </c>
    </row>
    <row r="649" spans="1:10" ht="14.1" customHeight="1" thickBot="1" x14ac:dyDescent="0.3"/>
    <row r="650" spans="1:10" ht="33.75" customHeight="1" thickBot="1" x14ac:dyDescent="0.25">
      <c r="A650" s="59" t="s">
        <v>16382</v>
      </c>
      <c r="B650" s="59" t="s">
        <v>161</v>
      </c>
      <c r="C650" s="59" t="s">
        <v>11723</v>
      </c>
      <c r="D650" s="59" t="s">
        <v>14377</v>
      </c>
      <c r="E650" s="59" t="s">
        <v>10961</v>
      </c>
      <c r="F650" s="59" t="s">
        <v>11094</v>
      </c>
      <c r="G650" s="5"/>
      <c r="H650" s="5"/>
      <c r="I650" s="5"/>
      <c r="J650" s="5"/>
    </row>
    <row r="651" spans="1:10" ht="14.1" customHeight="1" thickBot="1" x14ac:dyDescent="0.25">
      <c r="A651" s="61" t="s">
        <v>18855</v>
      </c>
      <c r="B651" s="61" t="s">
        <v>18856</v>
      </c>
      <c r="C651" s="61" t="s">
        <v>17798</v>
      </c>
      <c r="D651" s="61" t="s">
        <v>10170</v>
      </c>
      <c r="E651" s="61" t="s">
        <v>8854</v>
      </c>
      <c r="F651" s="61"/>
      <c r="G651" s="5"/>
      <c r="H651" s="5"/>
      <c r="I651" s="5"/>
      <c r="J651" s="5"/>
    </row>
    <row r="652" spans="1:10" ht="14.1" customHeight="1" thickBot="1" x14ac:dyDescent="0.25">
      <c r="A652" s="80" t="s">
        <v>14828</v>
      </c>
      <c r="B652" s="62" t="s">
        <v>8528</v>
      </c>
      <c r="C652" s="71">
        <v>45110</v>
      </c>
      <c r="D652" s="80" t="s">
        <v>9385</v>
      </c>
      <c r="E652" s="62" t="s">
        <v>13092</v>
      </c>
      <c r="F652" s="61" t="s">
        <v>3080</v>
      </c>
      <c r="G652" s="5"/>
      <c r="H652" s="5"/>
      <c r="I652" s="5"/>
      <c r="J652" s="5"/>
    </row>
    <row r="653" spans="1:10" ht="14.1" customHeight="1" thickBot="1" x14ac:dyDescent="0.25">
      <c r="A653" s="81"/>
      <c r="B653" s="62" t="s">
        <v>1786</v>
      </c>
      <c r="C653" s="60">
        <f>IF(C652="","",IF(AND(MONTH(C652)&gt;=1,MONTH(C652)&lt;=3),1,IF(AND(MONTH(C652)&gt;=4,MONTH(C652)&lt;=6),2,IF(AND(MONTH(C652)&gt;=7,MONTH(C652)&lt;=9),3,4))))</f>
        <v>3</v>
      </c>
      <c r="D653" s="81"/>
      <c r="E653" s="62" t="s">
        <v>2417</v>
      </c>
      <c r="F653" s="61" t="s">
        <v>11111</v>
      </c>
      <c r="G653" s="5"/>
      <c r="H653" s="5"/>
      <c r="I653" s="5"/>
      <c r="J653" s="5"/>
    </row>
    <row r="654" spans="1:10" ht="14.1" customHeight="1" thickBot="1" x14ac:dyDescent="0.25">
      <c r="A654" s="81"/>
      <c r="B654" s="62" t="s">
        <v>12941</v>
      </c>
      <c r="C654" s="71">
        <v>45111</v>
      </c>
      <c r="D654" s="81"/>
      <c r="E654" s="62" t="s">
        <v>3073</v>
      </c>
      <c r="F654" s="61" t="s">
        <v>11111</v>
      </c>
      <c r="G654" s="5"/>
      <c r="H654" s="5"/>
      <c r="I654" s="5"/>
      <c r="J654" s="5"/>
    </row>
    <row r="655" spans="1:10" ht="14.1" customHeight="1" thickBot="1" x14ac:dyDescent="0.25">
      <c r="A655" s="81"/>
      <c r="B655" s="62" t="s">
        <v>1786</v>
      </c>
      <c r="C655" s="60">
        <f>IF(C654="","",IF(AND(MONTH(C654)&gt;=1,MONTH(C654)&lt;=3),1,IF(AND(MONTH(C654)&gt;=4,MONTH(C654)&lt;=6),2,IF(AND(MONTH(C654)&gt;=7,MONTH(C654)&lt;=9),3,4))))</f>
        <v>3</v>
      </c>
      <c r="D655" s="81"/>
      <c r="E655" s="62" t="s">
        <v>13191</v>
      </c>
      <c r="F655" s="61" t="s">
        <v>11111</v>
      </c>
      <c r="G655" s="5"/>
      <c r="H655" s="5"/>
      <c r="I655" s="5"/>
      <c r="J655" s="5"/>
    </row>
    <row r="656" spans="1:10" ht="14.1" customHeight="1" thickBot="1" x14ac:dyDescent="0.25">
      <c r="A656" s="5"/>
      <c r="B656" s="5"/>
      <c r="C656" s="5"/>
      <c r="D656" s="5"/>
      <c r="E656" s="5"/>
      <c r="F656" s="5"/>
      <c r="G656" s="5"/>
      <c r="H656" s="5"/>
      <c r="I656" s="5"/>
      <c r="J656" s="5"/>
    </row>
    <row r="657" spans="1:10" ht="14.1" customHeight="1" thickBot="1" x14ac:dyDescent="0.25">
      <c r="A657" s="67" t="s">
        <v>15735</v>
      </c>
      <c r="B657" s="67" t="s">
        <v>16146</v>
      </c>
      <c r="C657" s="67" t="s">
        <v>15641</v>
      </c>
      <c r="D657" s="67" t="s">
        <v>15251</v>
      </c>
      <c r="E657" s="67" t="s">
        <v>6932</v>
      </c>
      <c r="F657" s="67" t="s">
        <v>15280</v>
      </c>
      <c r="G657" s="5"/>
      <c r="H657" s="5"/>
      <c r="I657" s="5"/>
      <c r="J657" s="5"/>
    </row>
    <row r="658" spans="1:10" ht="13.5" customHeight="1" x14ac:dyDescent="0.2">
      <c r="A658" s="63">
        <v>53102710</v>
      </c>
      <c r="B658" s="64" t="str">
        <f ca="1">IFERROR(INDEX(UNSPSCDes,MATCH(INDIRECT(ADDRESS(ROW(),COLUMN()-1,4)),UNSPSCCode,0)),"")</f>
        <v>Uniformes corporativos</v>
      </c>
      <c r="C658" s="63" t="s">
        <v>18143</v>
      </c>
      <c r="D658" s="63">
        <v>3</v>
      </c>
      <c r="E658" s="66">
        <v>33333.333299999998</v>
      </c>
      <c r="F658" s="65">
        <f ca="1">INDIRECT(ADDRESS(ROW(),COLUMN()-2,4))*INDIRECT(ADDRESS(ROW(),COLUMN()-1,4))</f>
        <v>99999.999899999995</v>
      </c>
      <c r="G658" s="5"/>
      <c r="H658" s="5"/>
      <c r="I658" s="5"/>
      <c r="J658" s="5"/>
    </row>
    <row r="659" spans="1:10" ht="14.1" customHeight="1" x14ac:dyDescent="0.2">
      <c r="A659" s="5"/>
      <c r="B659" s="5"/>
      <c r="C659" s="5"/>
      <c r="D659" s="5"/>
      <c r="E659" s="68" t="s">
        <v>12549</v>
      </c>
      <c r="F659" s="69">
        <f ca="1">SUM(Table361[MONTO TOTAL ESTIMADO])</f>
        <v>99999.999899999995</v>
      </c>
      <c r="G659" s="5"/>
      <c r="H659" s="5" t="str">
        <f>C651</f>
        <v>Bienes</v>
      </c>
      <c r="I659" s="5" t="str">
        <f>E651</f>
        <v>Sí</v>
      </c>
      <c r="J659" s="5" t="str">
        <f>D651</f>
        <v>Compras por debajo del Umbral</v>
      </c>
    </row>
    <row r="660" spans="1:10" ht="14.1" customHeight="1" thickBot="1" x14ac:dyDescent="0.3"/>
    <row r="661" spans="1:10" ht="33.75" customHeight="1" thickBot="1" x14ac:dyDescent="0.25">
      <c r="A661" s="59" t="s">
        <v>16382</v>
      </c>
      <c r="B661" s="59" t="s">
        <v>161</v>
      </c>
      <c r="C661" s="59" t="s">
        <v>11723</v>
      </c>
      <c r="D661" s="59" t="s">
        <v>14377</v>
      </c>
      <c r="E661" s="59" t="s">
        <v>10961</v>
      </c>
      <c r="F661" s="59" t="s">
        <v>11094</v>
      </c>
      <c r="G661" s="5"/>
      <c r="H661" s="5"/>
      <c r="I661" s="5"/>
      <c r="J661" s="5"/>
    </row>
    <row r="662" spans="1:10" ht="14.1" customHeight="1" thickBot="1" x14ac:dyDescent="0.25">
      <c r="A662" s="61" t="s">
        <v>18855</v>
      </c>
      <c r="B662" s="61" t="s">
        <v>18856</v>
      </c>
      <c r="C662" s="61" t="s">
        <v>17798</v>
      </c>
      <c r="D662" s="61" t="s">
        <v>10170</v>
      </c>
      <c r="E662" s="61" t="s">
        <v>8854</v>
      </c>
      <c r="F662" s="61"/>
      <c r="G662" s="5"/>
      <c r="H662" s="5"/>
      <c r="I662" s="5"/>
      <c r="J662" s="5"/>
    </row>
    <row r="663" spans="1:10" ht="14.1" customHeight="1" thickBot="1" x14ac:dyDescent="0.25">
      <c r="A663" s="80" t="s">
        <v>14828</v>
      </c>
      <c r="B663" s="62" t="s">
        <v>8528</v>
      </c>
      <c r="C663" s="71">
        <v>45201</v>
      </c>
      <c r="D663" s="80" t="s">
        <v>9385</v>
      </c>
      <c r="E663" s="62" t="s">
        <v>13092</v>
      </c>
      <c r="F663" s="61" t="s">
        <v>3080</v>
      </c>
      <c r="G663" s="5"/>
      <c r="H663" s="5"/>
      <c r="I663" s="5"/>
      <c r="J663" s="5"/>
    </row>
    <row r="664" spans="1:10" ht="14.1" customHeight="1" thickBot="1" x14ac:dyDescent="0.25">
      <c r="A664" s="81"/>
      <c r="B664" s="62" t="s">
        <v>1786</v>
      </c>
      <c r="C664" s="60">
        <f>IF(C663="","",IF(AND(MONTH(C663)&gt;=1,MONTH(C663)&lt;=3),1,IF(AND(MONTH(C663)&gt;=4,MONTH(C663)&lt;=6),2,IF(AND(MONTH(C663)&gt;=7,MONTH(C663)&lt;=9),3,4))))</f>
        <v>4</v>
      </c>
      <c r="D664" s="81"/>
      <c r="E664" s="62" t="s">
        <v>2417</v>
      </c>
      <c r="F664" s="61" t="s">
        <v>11111</v>
      </c>
      <c r="G664" s="5"/>
      <c r="H664" s="5"/>
      <c r="I664" s="5"/>
      <c r="J664" s="5"/>
    </row>
    <row r="665" spans="1:10" ht="14.1" customHeight="1" thickBot="1" x14ac:dyDescent="0.25">
      <c r="A665" s="81"/>
      <c r="B665" s="62" t="s">
        <v>12941</v>
      </c>
      <c r="C665" s="71">
        <v>45202</v>
      </c>
      <c r="D665" s="81"/>
      <c r="E665" s="62" t="s">
        <v>3073</v>
      </c>
      <c r="F665" s="61" t="s">
        <v>11111</v>
      </c>
      <c r="G665" s="5"/>
      <c r="H665" s="5"/>
      <c r="I665" s="5"/>
      <c r="J665" s="5"/>
    </row>
    <row r="666" spans="1:10" ht="14.1" customHeight="1" thickBot="1" x14ac:dyDescent="0.25">
      <c r="A666" s="81"/>
      <c r="B666" s="62" t="s">
        <v>1786</v>
      </c>
      <c r="C666" s="60">
        <f>IF(C665="","",IF(AND(MONTH(C665)&gt;=1,MONTH(C665)&lt;=3),1,IF(AND(MONTH(C665)&gt;=4,MONTH(C665)&lt;=6),2,IF(AND(MONTH(C665)&gt;=7,MONTH(C665)&lt;=9),3,4))))</f>
        <v>4</v>
      </c>
      <c r="D666" s="81"/>
      <c r="E666" s="62" t="s">
        <v>13191</v>
      </c>
      <c r="F666" s="61" t="s">
        <v>11111</v>
      </c>
      <c r="G666" s="5"/>
      <c r="H666" s="5"/>
      <c r="I666" s="5"/>
      <c r="J666" s="5"/>
    </row>
    <row r="667" spans="1:10" ht="14.1" customHeight="1" thickBot="1" x14ac:dyDescent="0.25">
      <c r="A667" s="5"/>
      <c r="B667" s="5"/>
      <c r="C667" s="5"/>
      <c r="D667" s="5"/>
      <c r="E667" s="5"/>
      <c r="F667" s="5"/>
      <c r="G667" s="5"/>
      <c r="H667" s="5"/>
      <c r="I667" s="5"/>
      <c r="J667" s="5"/>
    </row>
    <row r="668" spans="1:10" ht="14.1" customHeight="1" thickBot="1" x14ac:dyDescent="0.25">
      <c r="A668" s="67" t="s">
        <v>15735</v>
      </c>
      <c r="B668" s="67" t="s">
        <v>16146</v>
      </c>
      <c r="C668" s="67" t="s">
        <v>15641</v>
      </c>
      <c r="D668" s="67" t="s">
        <v>15251</v>
      </c>
      <c r="E668" s="67" t="s">
        <v>6932</v>
      </c>
      <c r="F668" s="67" t="s">
        <v>15280</v>
      </c>
      <c r="G668" s="5"/>
      <c r="H668" s="5"/>
      <c r="I668" s="5"/>
      <c r="J668" s="5"/>
    </row>
    <row r="669" spans="1:10" ht="13.5" customHeight="1" x14ac:dyDescent="0.2">
      <c r="A669" s="63">
        <v>53102710</v>
      </c>
      <c r="B669" s="64" t="str">
        <f ca="1">IFERROR(INDEX(UNSPSCDes,MATCH(INDIRECT(ADDRESS(ROW(),COLUMN()-1,4)),UNSPSCCode,0)),"")</f>
        <v>Uniformes corporativos</v>
      </c>
      <c r="C669" s="63" t="s">
        <v>18143</v>
      </c>
      <c r="D669" s="63">
        <v>3</v>
      </c>
      <c r="E669" s="66">
        <v>33333.333500000001</v>
      </c>
      <c r="F669" s="65">
        <f ca="1">INDIRECT(ADDRESS(ROW(),COLUMN()-2,4))*INDIRECT(ADDRESS(ROW(),COLUMN()-1,4))</f>
        <v>100000.00049999999</v>
      </c>
      <c r="G669" s="5"/>
      <c r="H669" s="5"/>
      <c r="I669" s="5"/>
      <c r="J669" s="5"/>
    </row>
    <row r="670" spans="1:10" ht="14.1" customHeight="1" x14ac:dyDescent="0.2">
      <c r="A670" s="5"/>
      <c r="B670" s="5"/>
      <c r="C670" s="5"/>
      <c r="D670" s="5"/>
      <c r="E670" s="68" t="s">
        <v>12549</v>
      </c>
      <c r="F670" s="69">
        <f ca="1">SUM(Table362[MONTO TOTAL ESTIMADO])</f>
        <v>100000.00049999999</v>
      </c>
      <c r="G670" s="5"/>
      <c r="H670" s="5" t="str">
        <f>C662</f>
        <v>Bienes</v>
      </c>
      <c r="I670" s="5" t="str">
        <f>E662</f>
        <v>Sí</v>
      </c>
      <c r="J670" s="5" t="str">
        <f>D662</f>
        <v>Compras por debajo del Umbral</v>
      </c>
    </row>
    <row r="671" spans="1:10" ht="14.1" customHeight="1" thickBot="1" x14ac:dyDescent="0.3"/>
    <row r="672" spans="1:10" ht="33.75" customHeight="1" thickBot="1" x14ac:dyDescent="0.25">
      <c r="A672" s="59" t="s">
        <v>16382</v>
      </c>
      <c r="B672" s="59" t="s">
        <v>161</v>
      </c>
      <c r="C672" s="59" t="s">
        <v>11723</v>
      </c>
      <c r="D672" s="59" t="s">
        <v>14377</v>
      </c>
      <c r="E672" s="59" t="s">
        <v>10961</v>
      </c>
      <c r="F672" s="59" t="s">
        <v>11094</v>
      </c>
      <c r="G672" s="5"/>
      <c r="H672" s="5"/>
      <c r="I672" s="5"/>
      <c r="J672" s="5"/>
    </row>
    <row r="673" spans="1:10" ht="14.1" customHeight="1" thickBot="1" x14ac:dyDescent="0.25">
      <c r="A673" s="61" t="s">
        <v>18857</v>
      </c>
      <c r="B673" s="61" t="s">
        <v>18908</v>
      </c>
      <c r="C673" s="61" t="s">
        <v>17798</v>
      </c>
      <c r="D673" s="61" t="s">
        <v>10170</v>
      </c>
      <c r="E673" s="61" t="s">
        <v>8854</v>
      </c>
      <c r="F673" s="61"/>
      <c r="G673" s="5"/>
      <c r="H673" s="5"/>
      <c r="I673" s="5"/>
      <c r="J673" s="5"/>
    </row>
    <row r="674" spans="1:10" ht="14.1" customHeight="1" thickBot="1" x14ac:dyDescent="0.25">
      <c r="A674" s="80" t="s">
        <v>14828</v>
      </c>
      <c r="B674" s="62" t="s">
        <v>8528</v>
      </c>
      <c r="C674" s="71">
        <v>44928</v>
      </c>
      <c r="D674" s="80" t="s">
        <v>9385</v>
      </c>
      <c r="E674" s="62" t="s">
        <v>13092</v>
      </c>
      <c r="F674" s="61" t="s">
        <v>3080</v>
      </c>
      <c r="G674" s="5"/>
      <c r="H674" s="5"/>
      <c r="I674" s="5"/>
      <c r="J674" s="5"/>
    </row>
    <row r="675" spans="1:10" ht="14.1" customHeight="1" thickBot="1" x14ac:dyDescent="0.25">
      <c r="A675" s="81"/>
      <c r="B675" s="62" t="s">
        <v>1786</v>
      </c>
      <c r="C675" s="60">
        <f>IF(C674="","",IF(AND(MONTH(C674)&gt;=1,MONTH(C674)&lt;=3),1,IF(AND(MONTH(C674)&gt;=4,MONTH(C674)&lt;=6),2,IF(AND(MONTH(C674)&gt;=7,MONTH(C674)&lt;=9),3,4))))</f>
        <v>1</v>
      </c>
      <c r="D675" s="81"/>
      <c r="E675" s="62" t="s">
        <v>2417</v>
      </c>
      <c r="F675" s="61" t="s">
        <v>11111</v>
      </c>
      <c r="G675" s="5"/>
      <c r="H675" s="5"/>
      <c r="I675" s="5"/>
      <c r="J675" s="5"/>
    </row>
    <row r="676" spans="1:10" ht="14.1" customHeight="1" thickBot="1" x14ac:dyDescent="0.25">
      <c r="A676" s="81"/>
      <c r="B676" s="62" t="s">
        <v>12941</v>
      </c>
      <c r="C676" s="71">
        <v>44929</v>
      </c>
      <c r="D676" s="81"/>
      <c r="E676" s="62" t="s">
        <v>3073</v>
      </c>
      <c r="F676" s="61" t="s">
        <v>11111</v>
      </c>
      <c r="G676" s="5"/>
      <c r="H676" s="5"/>
      <c r="I676" s="5"/>
      <c r="J676" s="5"/>
    </row>
    <row r="677" spans="1:10" ht="14.1" customHeight="1" thickBot="1" x14ac:dyDescent="0.25">
      <c r="A677" s="81"/>
      <c r="B677" s="62" t="s">
        <v>1786</v>
      </c>
      <c r="C677" s="60">
        <f>IF(C676="","",IF(AND(MONTH(C676)&gt;=1,MONTH(C676)&lt;=3),1,IF(AND(MONTH(C676)&gt;=4,MONTH(C676)&lt;=6),2,IF(AND(MONTH(C676)&gt;=7,MONTH(C676)&lt;=9),3,4))))</f>
        <v>1</v>
      </c>
      <c r="D677" s="81"/>
      <c r="E677" s="62" t="s">
        <v>13191</v>
      </c>
      <c r="F677" s="61" t="s">
        <v>11111</v>
      </c>
      <c r="G677" s="5"/>
      <c r="H677" s="5"/>
      <c r="I677" s="5"/>
      <c r="J677" s="5"/>
    </row>
    <row r="678" spans="1:10" ht="14.1" customHeight="1" thickBot="1" x14ac:dyDescent="0.25">
      <c r="A678" s="5"/>
      <c r="B678" s="5"/>
      <c r="C678" s="5"/>
      <c r="D678" s="5"/>
      <c r="E678" s="5"/>
      <c r="F678" s="5"/>
      <c r="G678" s="5"/>
      <c r="H678" s="5"/>
      <c r="I678" s="5"/>
      <c r="J678" s="5"/>
    </row>
    <row r="679" spans="1:10" ht="14.1" customHeight="1" thickBot="1" x14ac:dyDescent="0.25">
      <c r="A679" s="67" t="s">
        <v>15735</v>
      </c>
      <c r="B679" s="67" t="s">
        <v>16146</v>
      </c>
      <c r="C679" s="67" t="s">
        <v>15641</v>
      </c>
      <c r="D679" s="67" t="s">
        <v>15251</v>
      </c>
      <c r="E679" s="67" t="s">
        <v>6932</v>
      </c>
      <c r="F679" s="67" t="s">
        <v>15280</v>
      </c>
      <c r="G679" s="5"/>
      <c r="H679" s="5"/>
      <c r="I679" s="5"/>
      <c r="J679" s="5"/>
    </row>
    <row r="680" spans="1:10" ht="13.5" customHeight="1" x14ac:dyDescent="0.2">
      <c r="A680" s="63">
        <v>14111507</v>
      </c>
      <c r="B680" s="64" t="str">
        <f ca="1">IFERROR(INDEX(UNSPSCDes,MATCH(INDIRECT(ADDRESS(ROW(),COLUMN()-1,4)),UNSPSCCode,0)),"")</f>
        <v>Papel para impresora o fotocopiadora</v>
      </c>
      <c r="C680" s="63" t="s">
        <v>18143</v>
      </c>
      <c r="D680" s="63">
        <v>3</v>
      </c>
      <c r="E680" s="66">
        <v>29166.6666</v>
      </c>
      <c r="F680" s="65">
        <f ca="1">INDIRECT(ADDRESS(ROW(),COLUMN()-2,4))*INDIRECT(ADDRESS(ROW(),COLUMN()-1,4))</f>
        <v>87499.999800000005</v>
      </c>
      <c r="G680" s="5"/>
      <c r="H680" s="5"/>
      <c r="I680" s="5"/>
      <c r="J680" s="5"/>
    </row>
    <row r="681" spans="1:10" ht="13.5" customHeight="1" x14ac:dyDescent="0.2">
      <c r="A681" s="77">
        <v>14121503</v>
      </c>
      <c r="B681" s="64" t="str">
        <f ca="1">IFERROR(INDEX(UNSPSCDes,MATCH(INDIRECT(ADDRESS(ROW(),COLUMN()-1,4)),UNSPSCCode,0)),"")</f>
        <v>Cartón</v>
      </c>
      <c r="C681" s="63" t="s">
        <v>18143</v>
      </c>
      <c r="D681" s="63">
        <v>3</v>
      </c>
      <c r="E681" s="66">
        <v>3000</v>
      </c>
      <c r="F681" s="65">
        <f ca="1">INDIRECT(ADDRESS(ROW(),COLUMN()-2,4))*INDIRECT(ADDRESS(ROW(),COLUMN()-1,4))</f>
        <v>9000</v>
      </c>
      <c r="G681" s="5"/>
      <c r="H681" s="5"/>
      <c r="I681" s="5"/>
      <c r="J681" s="5"/>
    </row>
    <row r="682" spans="1:10" ht="14.1" customHeight="1" x14ac:dyDescent="0.2">
      <c r="A682" s="5"/>
      <c r="B682" s="5"/>
      <c r="C682" s="5"/>
      <c r="D682" s="5"/>
      <c r="E682" s="68" t="s">
        <v>12549</v>
      </c>
      <c r="F682" s="69">
        <f ca="1">SUM(Table363[MONTO TOTAL ESTIMADO])</f>
        <v>96499.999800000005</v>
      </c>
      <c r="G682" s="5"/>
      <c r="H682" s="5" t="str">
        <f>C673</f>
        <v>Bienes</v>
      </c>
      <c r="I682" s="5" t="str">
        <f>E673</f>
        <v>Sí</v>
      </c>
      <c r="J682" s="5" t="str">
        <f>D673</f>
        <v>Compras por debajo del Umbral</v>
      </c>
    </row>
    <row r="683" spans="1:10" ht="14.1" customHeight="1" thickBot="1" x14ac:dyDescent="0.3"/>
    <row r="684" spans="1:10" ht="33.75" customHeight="1" thickBot="1" x14ac:dyDescent="0.25">
      <c r="A684" s="59" t="s">
        <v>16382</v>
      </c>
      <c r="B684" s="59" t="s">
        <v>161</v>
      </c>
      <c r="C684" s="59" t="s">
        <v>11723</v>
      </c>
      <c r="D684" s="59" t="s">
        <v>14377</v>
      </c>
      <c r="E684" s="59" t="s">
        <v>10961</v>
      </c>
      <c r="F684" s="59" t="s">
        <v>11094</v>
      </c>
      <c r="G684" s="5"/>
      <c r="H684" s="5"/>
      <c r="I684" s="5"/>
      <c r="J684" s="5"/>
    </row>
    <row r="685" spans="1:10" ht="14.1" customHeight="1" thickBot="1" x14ac:dyDescent="0.25">
      <c r="A685" s="61" t="s">
        <v>18857</v>
      </c>
      <c r="B685" s="61" t="s">
        <v>18908</v>
      </c>
      <c r="C685" s="61" t="s">
        <v>17798</v>
      </c>
      <c r="D685" s="61" t="s">
        <v>10170</v>
      </c>
      <c r="E685" s="61" t="s">
        <v>8854</v>
      </c>
      <c r="F685" s="61"/>
      <c r="G685" s="5"/>
      <c r="H685" s="5"/>
      <c r="I685" s="5"/>
      <c r="J685" s="5"/>
    </row>
    <row r="686" spans="1:10" ht="14.1" customHeight="1" thickBot="1" x14ac:dyDescent="0.25">
      <c r="A686" s="80" t="s">
        <v>14828</v>
      </c>
      <c r="B686" s="62" t="s">
        <v>8528</v>
      </c>
      <c r="C686" s="71">
        <v>45019</v>
      </c>
      <c r="D686" s="80" t="s">
        <v>9385</v>
      </c>
      <c r="E686" s="62" t="s">
        <v>13092</v>
      </c>
      <c r="F686" s="61" t="s">
        <v>3080</v>
      </c>
      <c r="G686" s="5"/>
      <c r="H686" s="5"/>
      <c r="I686" s="5"/>
      <c r="J686" s="5"/>
    </row>
    <row r="687" spans="1:10" ht="14.1" customHeight="1" thickBot="1" x14ac:dyDescent="0.25">
      <c r="A687" s="81"/>
      <c r="B687" s="62" t="s">
        <v>1786</v>
      </c>
      <c r="C687" s="60">
        <f>IF(C686="","",IF(AND(MONTH(C686)&gt;=1,MONTH(C686)&lt;=3),1,IF(AND(MONTH(C686)&gt;=4,MONTH(C686)&lt;=6),2,IF(AND(MONTH(C686)&gt;=7,MONTH(C686)&lt;=9),3,4))))</f>
        <v>2</v>
      </c>
      <c r="D687" s="81"/>
      <c r="E687" s="62" t="s">
        <v>2417</v>
      </c>
      <c r="F687" s="61" t="s">
        <v>11111</v>
      </c>
      <c r="G687" s="5"/>
      <c r="H687" s="5"/>
      <c r="I687" s="5"/>
      <c r="J687" s="5"/>
    </row>
    <row r="688" spans="1:10" ht="14.1" customHeight="1" thickBot="1" x14ac:dyDescent="0.25">
      <c r="A688" s="81"/>
      <c r="B688" s="62" t="s">
        <v>12941</v>
      </c>
      <c r="C688" s="71">
        <v>45020</v>
      </c>
      <c r="D688" s="81"/>
      <c r="E688" s="62" t="s">
        <v>3073</v>
      </c>
      <c r="F688" s="61" t="s">
        <v>11111</v>
      </c>
      <c r="G688" s="5"/>
      <c r="H688" s="5"/>
      <c r="I688" s="5"/>
      <c r="J688" s="5"/>
    </row>
    <row r="689" spans="1:10" ht="14.1" customHeight="1" thickBot="1" x14ac:dyDescent="0.25">
      <c r="A689" s="81"/>
      <c r="B689" s="62" t="s">
        <v>1786</v>
      </c>
      <c r="C689" s="60">
        <f>IF(C688="","",IF(AND(MONTH(C688)&gt;=1,MONTH(C688)&lt;=3),1,IF(AND(MONTH(C688)&gt;=4,MONTH(C688)&lt;=6),2,IF(AND(MONTH(C688)&gt;=7,MONTH(C688)&lt;=9),3,4))))</f>
        <v>2</v>
      </c>
      <c r="D689" s="81"/>
      <c r="E689" s="62" t="s">
        <v>13191</v>
      </c>
      <c r="F689" s="61" t="s">
        <v>11111</v>
      </c>
      <c r="G689" s="5"/>
      <c r="H689" s="5"/>
      <c r="I689" s="5"/>
      <c r="J689" s="5"/>
    </row>
    <row r="690" spans="1:10" ht="14.1" customHeight="1" thickBot="1" x14ac:dyDescent="0.25">
      <c r="A690" s="5"/>
      <c r="B690" s="5"/>
      <c r="C690" s="5"/>
      <c r="D690" s="5"/>
      <c r="E690" s="5"/>
      <c r="F690" s="5"/>
      <c r="G690" s="5"/>
      <c r="H690" s="5"/>
      <c r="I690" s="5"/>
      <c r="J690" s="5"/>
    </row>
    <row r="691" spans="1:10" ht="14.1" customHeight="1" thickBot="1" x14ac:dyDescent="0.25">
      <c r="A691" s="67" t="s">
        <v>15735</v>
      </c>
      <c r="B691" s="67" t="s">
        <v>16146</v>
      </c>
      <c r="C691" s="67" t="s">
        <v>15641</v>
      </c>
      <c r="D691" s="67" t="s">
        <v>15251</v>
      </c>
      <c r="E691" s="67" t="s">
        <v>6932</v>
      </c>
      <c r="F691" s="67" t="s">
        <v>15280</v>
      </c>
      <c r="G691" s="5"/>
      <c r="H691" s="5"/>
      <c r="I691" s="5"/>
      <c r="J691" s="5"/>
    </row>
    <row r="692" spans="1:10" ht="13.5" customHeight="1" x14ac:dyDescent="0.2">
      <c r="A692" s="63">
        <v>14111507</v>
      </c>
      <c r="B692" s="64" t="str">
        <f ca="1">IFERROR(INDEX(UNSPSCDes,MATCH(INDIRECT(ADDRESS(ROW(),COLUMN()-1,4)),UNSPSCCode,0)),"")</f>
        <v>Papel para impresora o fotocopiadora</v>
      </c>
      <c r="C692" s="63" t="s">
        <v>18143</v>
      </c>
      <c r="D692" s="63">
        <v>3</v>
      </c>
      <c r="E692" s="66">
        <v>29166.6666</v>
      </c>
      <c r="F692" s="65">
        <f ca="1">INDIRECT(ADDRESS(ROW(),COLUMN()-2,4))*INDIRECT(ADDRESS(ROW(),COLUMN()-1,4))</f>
        <v>87499.999800000005</v>
      </c>
      <c r="G692" s="5"/>
      <c r="H692" s="5"/>
      <c r="I692" s="5"/>
      <c r="J692" s="5"/>
    </row>
    <row r="693" spans="1:10" ht="13.5" customHeight="1" x14ac:dyDescent="0.2">
      <c r="A693" s="77">
        <v>14121503</v>
      </c>
      <c r="B693" s="64" t="str">
        <f ca="1">IFERROR(INDEX(UNSPSCDes,MATCH(INDIRECT(ADDRESS(ROW(),COLUMN()-1,4)),UNSPSCCode,0)),"")</f>
        <v>Cartón</v>
      </c>
      <c r="C693" s="63" t="s">
        <v>18143</v>
      </c>
      <c r="D693" s="63">
        <v>3</v>
      </c>
      <c r="E693" s="66">
        <v>3000</v>
      </c>
      <c r="F693" s="65">
        <f ca="1">INDIRECT(ADDRESS(ROW(),COLUMN()-2,4))*INDIRECT(ADDRESS(ROW(),COLUMN()-1,4))</f>
        <v>9000</v>
      </c>
      <c r="G693" s="5"/>
      <c r="H693" s="5"/>
      <c r="I693" s="5"/>
      <c r="J693" s="5"/>
    </row>
    <row r="694" spans="1:10" ht="14.1" customHeight="1" x14ac:dyDescent="0.2">
      <c r="A694" s="5"/>
      <c r="B694" s="5"/>
      <c r="C694" s="5"/>
      <c r="D694" s="5"/>
      <c r="E694" s="68" t="s">
        <v>12549</v>
      </c>
      <c r="F694" s="69">
        <f ca="1">SUM(Table364[MONTO TOTAL ESTIMADO])</f>
        <v>96499.999800000005</v>
      </c>
      <c r="G694" s="5"/>
      <c r="H694" s="5" t="str">
        <f>C685</f>
        <v>Bienes</v>
      </c>
      <c r="I694" s="5" t="str">
        <f>E685</f>
        <v>Sí</v>
      </c>
      <c r="J694" s="5" t="str">
        <f>D685</f>
        <v>Compras por debajo del Umbral</v>
      </c>
    </row>
    <row r="695" spans="1:10" ht="14.1" customHeight="1" thickBot="1" x14ac:dyDescent="0.3"/>
    <row r="696" spans="1:10" ht="33.75" customHeight="1" thickBot="1" x14ac:dyDescent="0.25">
      <c r="A696" s="59" t="s">
        <v>16382</v>
      </c>
      <c r="B696" s="59" t="s">
        <v>161</v>
      </c>
      <c r="C696" s="59" t="s">
        <v>11723</v>
      </c>
      <c r="D696" s="59" t="s">
        <v>14377</v>
      </c>
      <c r="E696" s="59" t="s">
        <v>10961</v>
      </c>
      <c r="F696" s="59" t="s">
        <v>11094</v>
      </c>
      <c r="G696" s="5"/>
      <c r="H696" s="5"/>
      <c r="I696" s="5"/>
      <c r="J696" s="5"/>
    </row>
    <row r="697" spans="1:10" ht="14.1" customHeight="1" thickBot="1" x14ac:dyDescent="0.25">
      <c r="A697" s="61" t="s">
        <v>18857</v>
      </c>
      <c r="B697" s="61" t="s">
        <v>18908</v>
      </c>
      <c r="C697" s="61" t="s">
        <v>17798</v>
      </c>
      <c r="D697" s="61" t="s">
        <v>10170</v>
      </c>
      <c r="E697" s="61" t="s">
        <v>8854</v>
      </c>
      <c r="F697" s="61"/>
      <c r="G697" s="5"/>
      <c r="H697" s="5"/>
      <c r="I697" s="5"/>
      <c r="J697" s="5"/>
    </row>
    <row r="698" spans="1:10" ht="14.1" customHeight="1" thickBot="1" x14ac:dyDescent="0.25">
      <c r="A698" s="80" t="s">
        <v>14828</v>
      </c>
      <c r="B698" s="62" t="s">
        <v>8528</v>
      </c>
      <c r="C698" s="71">
        <v>45110</v>
      </c>
      <c r="D698" s="80" t="s">
        <v>9385</v>
      </c>
      <c r="E698" s="62" t="s">
        <v>13092</v>
      </c>
      <c r="F698" s="61" t="s">
        <v>3080</v>
      </c>
      <c r="G698" s="5"/>
      <c r="H698" s="5"/>
      <c r="I698" s="5"/>
      <c r="J698" s="5"/>
    </row>
    <row r="699" spans="1:10" ht="14.1" customHeight="1" thickBot="1" x14ac:dyDescent="0.25">
      <c r="A699" s="81"/>
      <c r="B699" s="62" t="s">
        <v>1786</v>
      </c>
      <c r="C699" s="60">
        <f>IF(C698="","",IF(AND(MONTH(C698)&gt;=1,MONTH(C698)&lt;=3),1,IF(AND(MONTH(C698)&gt;=4,MONTH(C698)&lt;=6),2,IF(AND(MONTH(C698)&gt;=7,MONTH(C698)&lt;=9),3,4))))</f>
        <v>3</v>
      </c>
      <c r="D699" s="81"/>
      <c r="E699" s="62" t="s">
        <v>2417</v>
      </c>
      <c r="F699" s="61" t="s">
        <v>11111</v>
      </c>
      <c r="G699" s="5"/>
      <c r="H699" s="5"/>
      <c r="I699" s="5"/>
      <c r="J699" s="5"/>
    </row>
    <row r="700" spans="1:10" ht="14.1" customHeight="1" thickBot="1" x14ac:dyDescent="0.25">
      <c r="A700" s="81"/>
      <c r="B700" s="62" t="s">
        <v>12941</v>
      </c>
      <c r="C700" s="71">
        <v>45111</v>
      </c>
      <c r="D700" s="81"/>
      <c r="E700" s="62" t="s">
        <v>3073</v>
      </c>
      <c r="F700" s="61" t="s">
        <v>11111</v>
      </c>
      <c r="G700" s="5"/>
      <c r="H700" s="5"/>
      <c r="I700" s="5"/>
      <c r="J700" s="5"/>
    </row>
    <row r="701" spans="1:10" ht="14.1" customHeight="1" thickBot="1" x14ac:dyDescent="0.25">
      <c r="A701" s="81"/>
      <c r="B701" s="62" t="s">
        <v>1786</v>
      </c>
      <c r="C701" s="60">
        <f>IF(C700="","",IF(AND(MONTH(C700)&gt;=1,MONTH(C700)&lt;=3),1,IF(AND(MONTH(C700)&gt;=4,MONTH(C700)&lt;=6),2,IF(AND(MONTH(C700)&gt;=7,MONTH(C700)&lt;=9),3,4))))</f>
        <v>3</v>
      </c>
      <c r="D701" s="81"/>
      <c r="E701" s="62" t="s">
        <v>13191</v>
      </c>
      <c r="F701" s="61" t="s">
        <v>11111</v>
      </c>
      <c r="G701" s="5"/>
      <c r="H701" s="5"/>
      <c r="I701" s="5"/>
      <c r="J701" s="5"/>
    </row>
    <row r="702" spans="1:10" ht="14.1" customHeight="1" thickBot="1" x14ac:dyDescent="0.25">
      <c r="A702" s="5"/>
      <c r="B702" s="5"/>
      <c r="C702" s="5"/>
      <c r="D702" s="5"/>
      <c r="E702" s="5"/>
      <c r="F702" s="5"/>
      <c r="G702" s="5"/>
      <c r="H702" s="5"/>
      <c r="I702" s="5"/>
      <c r="J702" s="5"/>
    </row>
    <row r="703" spans="1:10" ht="14.1" customHeight="1" thickBot="1" x14ac:dyDescent="0.25">
      <c r="A703" s="67" t="s">
        <v>15735</v>
      </c>
      <c r="B703" s="67" t="s">
        <v>16146</v>
      </c>
      <c r="C703" s="67" t="s">
        <v>15641</v>
      </c>
      <c r="D703" s="67" t="s">
        <v>15251</v>
      </c>
      <c r="E703" s="67" t="s">
        <v>6932</v>
      </c>
      <c r="F703" s="67" t="s">
        <v>15280</v>
      </c>
      <c r="G703" s="5"/>
      <c r="H703" s="5"/>
      <c r="I703" s="5"/>
      <c r="J703" s="5"/>
    </row>
    <row r="704" spans="1:10" ht="13.5" customHeight="1" x14ac:dyDescent="0.2">
      <c r="A704" s="63">
        <v>14111507</v>
      </c>
      <c r="B704" s="64" t="str">
        <f ca="1">IFERROR(INDEX(UNSPSCDes,MATCH(INDIRECT(ADDRESS(ROW(),COLUMN()-1,4)),UNSPSCCode,0)),"")</f>
        <v>Papel para impresora o fotocopiadora</v>
      </c>
      <c r="C704" s="63" t="s">
        <v>18143</v>
      </c>
      <c r="D704" s="63">
        <v>3</v>
      </c>
      <c r="E704" s="66">
        <v>29166.6666</v>
      </c>
      <c r="F704" s="65">
        <f ca="1">INDIRECT(ADDRESS(ROW(),COLUMN()-2,4))*INDIRECT(ADDRESS(ROW(),COLUMN()-1,4))</f>
        <v>87499.999800000005</v>
      </c>
      <c r="G704" s="5"/>
      <c r="H704" s="5"/>
      <c r="I704" s="5"/>
      <c r="J704" s="5"/>
    </row>
    <row r="705" spans="1:10" ht="13.5" customHeight="1" x14ac:dyDescent="0.2">
      <c r="A705" s="77">
        <v>14121503</v>
      </c>
      <c r="B705" s="64" t="str">
        <f ca="1">IFERROR(INDEX(UNSPSCDes,MATCH(INDIRECT(ADDRESS(ROW(),COLUMN()-1,4)),UNSPSCCode,0)),"")</f>
        <v>Cartón</v>
      </c>
      <c r="C705" s="63" t="s">
        <v>18143</v>
      </c>
      <c r="D705" s="63">
        <v>3</v>
      </c>
      <c r="E705" s="66">
        <v>3000</v>
      </c>
      <c r="F705" s="65">
        <f ca="1">INDIRECT(ADDRESS(ROW(),COLUMN()-2,4))*INDIRECT(ADDRESS(ROW(),COLUMN()-1,4))</f>
        <v>9000</v>
      </c>
      <c r="G705" s="5"/>
      <c r="H705" s="5"/>
      <c r="I705" s="5"/>
      <c r="J705" s="5"/>
    </row>
    <row r="706" spans="1:10" ht="14.1" customHeight="1" x14ac:dyDescent="0.2">
      <c r="A706" s="5"/>
      <c r="B706" s="5"/>
      <c r="C706" s="5"/>
      <c r="D706" s="5"/>
      <c r="E706" s="68" t="s">
        <v>12549</v>
      </c>
      <c r="F706" s="69">
        <f ca="1">SUM(Table365[MONTO TOTAL ESTIMADO])</f>
        <v>96499.999800000005</v>
      </c>
      <c r="G706" s="5"/>
      <c r="H706" s="5" t="str">
        <f>C697</f>
        <v>Bienes</v>
      </c>
      <c r="I706" s="5" t="str">
        <f>E697</f>
        <v>Sí</v>
      </c>
      <c r="J706" s="5" t="str">
        <f>D697</f>
        <v>Compras por debajo del Umbral</v>
      </c>
    </row>
    <row r="707" spans="1:10" ht="14.1" customHeight="1" thickBot="1" x14ac:dyDescent="0.3"/>
    <row r="708" spans="1:10" ht="33.75" customHeight="1" thickBot="1" x14ac:dyDescent="0.25">
      <c r="A708" s="59" t="s">
        <v>16382</v>
      </c>
      <c r="B708" s="59" t="s">
        <v>161</v>
      </c>
      <c r="C708" s="59" t="s">
        <v>11723</v>
      </c>
      <c r="D708" s="59" t="s">
        <v>14377</v>
      </c>
      <c r="E708" s="59" t="s">
        <v>10961</v>
      </c>
      <c r="F708" s="59" t="s">
        <v>11094</v>
      </c>
      <c r="G708" s="5"/>
      <c r="H708" s="5"/>
      <c r="I708" s="5"/>
      <c r="J708" s="5"/>
    </row>
    <row r="709" spans="1:10" ht="14.1" customHeight="1" thickBot="1" x14ac:dyDescent="0.25">
      <c r="A709" s="61" t="s">
        <v>18857</v>
      </c>
      <c r="B709" s="61" t="s">
        <v>18908</v>
      </c>
      <c r="C709" s="61" t="s">
        <v>17798</v>
      </c>
      <c r="D709" s="61" t="s">
        <v>10170</v>
      </c>
      <c r="E709" s="61" t="s">
        <v>8854</v>
      </c>
      <c r="F709" s="61"/>
      <c r="G709" s="5"/>
      <c r="H709" s="5"/>
      <c r="I709" s="5"/>
      <c r="J709" s="5"/>
    </row>
    <row r="710" spans="1:10" ht="14.1" customHeight="1" thickBot="1" x14ac:dyDescent="0.25">
      <c r="A710" s="80" t="s">
        <v>14828</v>
      </c>
      <c r="B710" s="62" t="s">
        <v>8528</v>
      </c>
      <c r="C710" s="71">
        <v>45201</v>
      </c>
      <c r="D710" s="80" t="s">
        <v>9385</v>
      </c>
      <c r="E710" s="62" t="s">
        <v>13092</v>
      </c>
      <c r="F710" s="61" t="s">
        <v>3080</v>
      </c>
      <c r="G710" s="5"/>
      <c r="H710" s="5"/>
      <c r="I710" s="5"/>
      <c r="J710" s="5"/>
    </row>
    <row r="711" spans="1:10" ht="14.1" customHeight="1" thickBot="1" x14ac:dyDescent="0.25">
      <c r="A711" s="81"/>
      <c r="B711" s="62" t="s">
        <v>1786</v>
      </c>
      <c r="C711" s="60">
        <f>IF(C710="","",IF(AND(MONTH(C710)&gt;=1,MONTH(C710)&lt;=3),1,IF(AND(MONTH(C710)&gt;=4,MONTH(C710)&lt;=6),2,IF(AND(MONTH(C710)&gt;=7,MONTH(C710)&lt;=9),3,4))))</f>
        <v>4</v>
      </c>
      <c r="D711" s="81"/>
      <c r="E711" s="62" t="s">
        <v>2417</v>
      </c>
      <c r="F711" s="61" t="s">
        <v>11111</v>
      </c>
      <c r="G711" s="5"/>
      <c r="H711" s="5"/>
      <c r="I711" s="5"/>
      <c r="J711" s="5"/>
    </row>
    <row r="712" spans="1:10" ht="14.1" customHeight="1" thickBot="1" x14ac:dyDescent="0.25">
      <c r="A712" s="81"/>
      <c r="B712" s="62" t="s">
        <v>12941</v>
      </c>
      <c r="C712" s="71">
        <v>45202</v>
      </c>
      <c r="D712" s="81"/>
      <c r="E712" s="62" t="s">
        <v>3073</v>
      </c>
      <c r="F712" s="61" t="s">
        <v>11111</v>
      </c>
      <c r="G712" s="5"/>
      <c r="H712" s="5"/>
      <c r="I712" s="5"/>
      <c r="J712" s="5"/>
    </row>
    <row r="713" spans="1:10" ht="14.1" customHeight="1" thickBot="1" x14ac:dyDescent="0.25">
      <c r="A713" s="81"/>
      <c r="B713" s="62" t="s">
        <v>1786</v>
      </c>
      <c r="C713" s="60">
        <f>IF(C712="","",IF(AND(MONTH(C712)&gt;=1,MONTH(C712)&lt;=3),1,IF(AND(MONTH(C712)&gt;=4,MONTH(C712)&lt;=6),2,IF(AND(MONTH(C712)&gt;=7,MONTH(C712)&lt;=9),3,4))))</f>
        <v>4</v>
      </c>
      <c r="D713" s="81"/>
      <c r="E713" s="62" t="s">
        <v>13191</v>
      </c>
      <c r="F713" s="61" t="s">
        <v>11111</v>
      </c>
      <c r="G713" s="5"/>
      <c r="H713" s="5"/>
      <c r="I713" s="5"/>
      <c r="J713" s="5"/>
    </row>
    <row r="714" spans="1:10" ht="14.1" customHeight="1" thickBot="1" x14ac:dyDescent="0.25">
      <c r="A714" s="5"/>
      <c r="B714" s="5"/>
      <c r="C714" s="5"/>
      <c r="D714" s="5"/>
      <c r="E714" s="5"/>
      <c r="F714" s="5"/>
      <c r="G714" s="5"/>
      <c r="H714" s="5"/>
      <c r="I714" s="5"/>
      <c r="J714" s="5"/>
    </row>
    <row r="715" spans="1:10" ht="14.1" customHeight="1" thickBot="1" x14ac:dyDescent="0.25">
      <c r="A715" s="67" t="s">
        <v>15735</v>
      </c>
      <c r="B715" s="67" t="s">
        <v>16146</v>
      </c>
      <c r="C715" s="67" t="s">
        <v>15641</v>
      </c>
      <c r="D715" s="67" t="s">
        <v>15251</v>
      </c>
      <c r="E715" s="67" t="s">
        <v>6932</v>
      </c>
      <c r="F715" s="67" t="s">
        <v>15280</v>
      </c>
      <c r="G715" s="5"/>
      <c r="H715" s="5"/>
      <c r="I715" s="5"/>
      <c r="J715" s="5"/>
    </row>
    <row r="716" spans="1:10" ht="13.5" customHeight="1" x14ac:dyDescent="0.2">
      <c r="A716" s="63">
        <v>14111507</v>
      </c>
      <c r="B716" s="64" t="str">
        <f ca="1">IFERROR(INDEX(UNSPSCDes,MATCH(INDIRECT(ADDRESS(ROW(),COLUMN()-1,4)),UNSPSCCode,0)),"")</f>
        <v>Papel para impresora o fotocopiadora</v>
      </c>
      <c r="C716" s="63" t="s">
        <v>18143</v>
      </c>
      <c r="D716" s="63">
        <v>3</v>
      </c>
      <c r="E716" s="66">
        <v>29166.6666</v>
      </c>
      <c r="F716" s="65">
        <f ca="1">INDIRECT(ADDRESS(ROW(),COLUMN()-2,4))*INDIRECT(ADDRESS(ROW(),COLUMN()-1,4))</f>
        <v>87499.999800000005</v>
      </c>
      <c r="G716" s="5"/>
      <c r="H716" s="5"/>
      <c r="I716" s="5"/>
      <c r="J716" s="5"/>
    </row>
    <row r="717" spans="1:10" ht="13.5" customHeight="1" x14ac:dyDescent="0.2">
      <c r="A717" s="63">
        <v>14121503</v>
      </c>
      <c r="B717" s="64" t="str">
        <f ca="1">IFERROR(INDEX(UNSPSCDes,MATCH(INDIRECT(ADDRESS(ROW(),COLUMN()-1,4)),UNSPSCCode,0)),"")</f>
        <v>Cartón</v>
      </c>
      <c r="C717" s="63" t="s">
        <v>18143</v>
      </c>
      <c r="D717" s="63">
        <v>3</v>
      </c>
      <c r="E717" s="66">
        <v>3000</v>
      </c>
      <c r="F717" s="65">
        <f ca="1">INDIRECT(ADDRESS(ROW(),COLUMN()-2,4))*INDIRECT(ADDRESS(ROW(),COLUMN()-1,4))</f>
        <v>9000</v>
      </c>
      <c r="G717" s="5"/>
      <c r="H717" s="5"/>
      <c r="I717" s="5"/>
      <c r="J717" s="5"/>
    </row>
    <row r="718" spans="1:10" ht="14.1" customHeight="1" x14ac:dyDescent="0.2">
      <c r="A718" s="5"/>
      <c r="B718" s="5"/>
      <c r="C718" s="5"/>
      <c r="D718" s="5"/>
      <c r="E718" s="68" t="s">
        <v>12549</v>
      </c>
      <c r="F718" s="69">
        <f ca="1">SUM(Table366[MONTO TOTAL ESTIMADO])</f>
        <v>96499.999800000005</v>
      </c>
      <c r="G718" s="5"/>
      <c r="H718" s="5" t="str">
        <f>C709</f>
        <v>Bienes</v>
      </c>
      <c r="I718" s="5" t="str">
        <f>E709</f>
        <v>Sí</v>
      </c>
      <c r="J718" s="5" t="str">
        <f>D709</f>
        <v>Compras por debajo del Umbral</v>
      </c>
    </row>
    <row r="719" spans="1:10" ht="14.1" customHeight="1" thickBot="1" x14ac:dyDescent="0.3"/>
    <row r="720" spans="1:10" ht="33.75" customHeight="1" thickBot="1" x14ac:dyDescent="0.25">
      <c r="A720" s="59" t="s">
        <v>16382</v>
      </c>
      <c r="B720" s="59" t="s">
        <v>161</v>
      </c>
      <c r="C720" s="59" t="s">
        <v>11723</v>
      </c>
      <c r="D720" s="59" t="s">
        <v>14377</v>
      </c>
      <c r="E720" s="59" t="s">
        <v>10961</v>
      </c>
      <c r="F720" s="59" t="s">
        <v>11094</v>
      </c>
      <c r="G720" s="5"/>
      <c r="H720" s="5"/>
      <c r="I720" s="5"/>
      <c r="J720" s="5"/>
    </row>
    <row r="721" spans="1:10" ht="14.1" customHeight="1" thickBot="1" x14ac:dyDescent="0.25">
      <c r="A721" s="61" t="s">
        <v>18858</v>
      </c>
      <c r="B721" s="61" t="s">
        <v>18859</v>
      </c>
      <c r="C721" s="61" t="s">
        <v>17798</v>
      </c>
      <c r="D721" s="61" t="s">
        <v>10170</v>
      </c>
      <c r="E721" s="61" t="s">
        <v>8854</v>
      </c>
      <c r="F721" s="61"/>
      <c r="G721" s="5"/>
      <c r="H721" s="5"/>
      <c r="I721" s="5"/>
      <c r="J721" s="5"/>
    </row>
    <row r="722" spans="1:10" ht="14.1" customHeight="1" thickBot="1" x14ac:dyDescent="0.25">
      <c r="A722" s="80" t="s">
        <v>14828</v>
      </c>
      <c r="B722" s="62" t="s">
        <v>8528</v>
      </c>
      <c r="C722" s="71">
        <v>44928</v>
      </c>
      <c r="D722" s="80" t="s">
        <v>9385</v>
      </c>
      <c r="E722" s="62" t="s">
        <v>13092</v>
      </c>
      <c r="F722" s="61" t="s">
        <v>3080</v>
      </c>
      <c r="G722" s="5"/>
      <c r="H722" s="5"/>
      <c r="I722" s="5"/>
      <c r="J722" s="5"/>
    </row>
    <row r="723" spans="1:10" ht="14.1" customHeight="1" thickBot="1" x14ac:dyDescent="0.25">
      <c r="A723" s="81"/>
      <c r="B723" s="62" t="s">
        <v>1786</v>
      </c>
      <c r="C723" s="60">
        <f>IF(C722="","",IF(AND(MONTH(C722)&gt;=1,MONTH(C722)&lt;=3),1,IF(AND(MONTH(C722)&gt;=4,MONTH(C722)&lt;=6),2,IF(AND(MONTH(C722)&gt;=7,MONTH(C722)&lt;=9),3,4))))</f>
        <v>1</v>
      </c>
      <c r="D723" s="81"/>
      <c r="E723" s="62" t="s">
        <v>2417</v>
      </c>
      <c r="F723" s="61" t="s">
        <v>11111</v>
      </c>
      <c r="G723" s="5"/>
      <c r="H723" s="5"/>
      <c r="I723" s="5"/>
      <c r="J723" s="5"/>
    </row>
    <row r="724" spans="1:10" ht="14.1" customHeight="1" thickBot="1" x14ac:dyDescent="0.25">
      <c r="A724" s="81"/>
      <c r="B724" s="62" t="s">
        <v>12941</v>
      </c>
      <c r="C724" s="71">
        <v>44929</v>
      </c>
      <c r="D724" s="81"/>
      <c r="E724" s="62" t="s">
        <v>3073</v>
      </c>
      <c r="F724" s="61" t="s">
        <v>11111</v>
      </c>
      <c r="G724" s="5"/>
      <c r="H724" s="5"/>
      <c r="I724" s="5"/>
      <c r="J724" s="5"/>
    </row>
    <row r="725" spans="1:10" ht="14.1" customHeight="1" thickBot="1" x14ac:dyDescent="0.25">
      <c r="A725" s="81"/>
      <c r="B725" s="62" t="s">
        <v>1786</v>
      </c>
      <c r="C725" s="60">
        <f>IF(C724="","",IF(AND(MONTH(C724)&gt;=1,MONTH(C724)&lt;=3),1,IF(AND(MONTH(C724)&gt;=4,MONTH(C724)&lt;=6),2,IF(AND(MONTH(C724)&gt;=7,MONTH(C724)&lt;=9),3,4))))</f>
        <v>1</v>
      </c>
      <c r="D725" s="81"/>
      <c r="E725" s="62" t="s">
        <v>13191</v>
      </c>
      <c r="F725" s="61" t="s">
        <v>11111</v>
      </c>
      <c r="G725" s="5"/>
      <c r="H725" s="5"/>
      <c r="I725" s="5"/>
      <c r="J725" s="5"/>
    </row>
    <row r="726" spans="1:10" ht="14.1" customHeight="1" thickBot="1" x14ac:dyDescent="0.25">
      <c r="A726" s="5"/>
      <c r="B726" s="5"/>
      <c r="C726" s="5"/>
      <c r="D726" s="5"/>
      <c r="E726" s="5"/>
      <c r="F726" s="5"/>
      <c r="G726" s="5"/>
      <c r="H726" s="5"/>
      <c r="I726" s="5"/>
      <c r="J726" s="5"/>
    </row>
    <row r="727" spans="1:10" ht="14.1" customHeight="1" thickBot="1" x14ac:dyDescent="0.25">
      <c r="A727" s="67" t="s">
        <v>15735</v>
      </c>
      <c r="B727" s="67" t="s">
        <v>16146</v>
      </c>
      <c r="C727" s="67" t="s">
        <v>15641</v>
      </c>
      <c r="D727" s="67" t="s">
        <v>15251</v>
      </c>
      <c r="E727" s="67" t="s">
        <v>6932</v>
      </c>
      <c r="F727" s="67" t="s">
        <v>15280</v>
      </c>
      <c r="G727" s="5"/>
      <c r="H727" s="5"/>
      <c r="I727" s="5"/>
      <c r="J727" s="5"/>
    </row>
    <row r="728" spans="1:10" ht="27" customHeight="1" x14ac:dyDescent="0.2">
      <c r="A728" s="63">
        <v>42172001</v>
      </c>
      <c r="B728" s="64" t="str">
        <f ca="1">IFERROR(INDEX(UNSPSCDes,MATCH(INDIRECT(ADDRESS(ROW(),COLUMN()-1,4)),UNSPSCCode,0)),"")</f>
        <v>Kits de primeros auxilios para servicios médicos de emergencia</v>
      </c>
      <c r="C728" s="63" t="s">
        <v>18143</v>
      </c>
      <c r="D728" s="63">
        <v>3</v>
      </c>
      <c r="E728" s="66">
        <v>8333.3330000000005</v>
      </c>
      <c r="F728" s="65">
        <f ca="1">INDIRECT(ADDRESS(ROW(),COLUMN()-2,4))*INDIRECT(ADDRESS(ROW(),COLUMN()-1,4))</f>
        <v>24999.999000000003</v>
      </c>
      <c r="G728" s="5"/>
      <c r="H728" s="5"/>
      <c r="I728" s="5"/>
      <c r="J728" s="5"/>
    </row>
    <row r="729" spans="1:10" ht="14.1" customHeight="1" x14ac:dyDescent="0.2">
      <c r="A729" s="5"/>
      <c r="B729" s="5"/>
      <c r="C729" s="5"/>
      <c r="D729" s="5"/>
      <c r="E729" s="68" t="s">
        <v>12549</v>
      </c>
      <c r="F729" s="69">
        <f ca="1">SUM(Table367[MONTO TOTAL ESTIMADO])</f>
        <v>24999.999000000003</v>
      </c>
      <c r="G729" s="5"/>
      <c r="H729" s="5" t="str">
        <f>C721</f>
        <v>Bienes</v>
      </c>
      <c r="I729" s="5" t="str">
        <f>E721</f>
        <v>Sí</v>
      </c>
      <c r="J729" s="5" t="str">
        <f>D721</f>
        <v>Compras por debajo del Umbral</v>
      </c>
    </row>
    <row r="730" spans="1:10" ht="14.1" customHeight="1" thickBot="1" x14ac:dyDescent="0.3"/>
    <row r="731" spans="1:10" ht="33.75" customHeight="1" thickBot="1" x14ac:dyDescent="0.25">
      <c r="A731" s="59" t="s">
        <v>16382</v>
      </c>
      <c r="B731" s="59" t="s">
        <v>161</v>
      </c>
      <c r="C731" s="59" t="s">
        <v>11723</v>
      </c>
      <c r="D731" s="59" t="s">
        <v>14377</v>
      </c>
      <c r="E731" s="59" t="s">
        <v>10961</v>
      </c>
      <c r="F731" s="59" t="s">
        <v>11094</v>
      </c>
      <c r="G731" s="5"/>
      <c r="H731" s="5"/>
      <c r="I731" s="5"/>
      <c r="J731" s="5"/>
    </row>
    <row r="732" spans="1:10" ht="14.1" customHeight="1" thickBot="1" x14ac:dyDescent="0.25">
      <c r="A732" s="61" t="s">
        <v>18858</v>
      </c>
      <c r="B732" s="61" t="s">
        <v>18859</v>
      </c>
      <c r="C732" s="61" t="s">
        <v>17798</v>
      </c>
      <c r="D732" s="61" t="s">
        <v>10170</v>
      </c>
      <c r="E732" s="61" t="s">
        <v>8854</v>
      </c>
      <c r="F732" s="61"/>
      <c r="G732" s="5"/>
      <c r="H732" s="5"/>
      <c r="I732" s="5"/>
      <c r="J732" s="5"/>
    </row>
    <row r="733" spans="1:10" ht="14.1" customHeight="1" thickBot="1" x14ac:dyDescent="0.25">
      <c r="A733" s="80" t="s">
        <v>14828</v>
      </c>
      <c r="B733" s="62" t="s">
        <v>8528</v>
      </c>
      <c r="C733" s="71">
        <v>45019</v>
      </c>
      <c r="D733" s="80" t="s">
        <v>9385</v>
      </c>
      <c r="E733" s="62" t="s">
        <v>13092</v>
      </c>
      <c r="F733" s="61" t="s">
        <v>3080</v>
      </c>
      <c r="G733" s="5"/>
      <c r="H733" s="5"/>
      <c r="I733" s="5"/>
      <c r="J733" s="5"/>
    </row>
    <row r="734" spans="1:10" ht="14.1" customHeight="1" thickBot="1" x14ac:dyDescent="0.25">
      <c r="A734" s="81"/>
      <c r="B734" s="62" t="s">
        <v>1786</v>
      </c>
      <c r="C734" s="60">
        <f>IF(C733="","",IF(AND(MONTH(C733)&gt;=1,MONTH(C733)&lt;=3),1,IF(AND(MONTH(C733)&gt;=4,MONTH(C733)&lt;=6),2,IF(AND(MONTH(C733)&gt;=7,MONTH(C733)&lt;=9),3,4))))</f>
        <v>2</v>
      </c>
      <c r="D734" s="81"/>
      <c r="E734" s="62" t="s">
        <v>2417</v>
      </c>
      <c r="F734" s="61" t="s">
        <v>11111</v>
      </c>
      <c r="G734" s="5"/>
      <c r="H734" s="5"/>
      <c r="I734" s="5"/>
      <c r="J734" s="5"/>
    </row>
    <row r="735" spans="1:10" ht="14.1" customHeight="1" thickBot="1" x14ac:dyDescent="0.25">
      <c r="A735" s="81"/>
      <c r="B735" s="62" t="s">
        <v>12941</v>
      </c>
      <c r="C735" s="71">
        <v>45020</v>
      </c>
      <c r="D735" s="81"/>
      <c r="E735" s="62" t="s">
        <v>3073</v>
      </c>
      <c r="F735" s="61" t="s">
        <v>11111</v>
      </c>
      <c r="G735" s="5"/>
      <c r="H735" s="5"/>
      <c r="I735" s="5"/>
      <c r="J735" s="5"/>
    </row>
    <row r="736" spans="1:10" ht="14.1" customHeight="1" thickBot="1" x14ac:dyDescent="0.25">
      <c r="A736" s="81"/>
      <c r="B736" s="62" t="s">
        <v>1786</v>
      </c>
      <c r="C736" s="60">
        <f>IF(C735="","",IF(AND(MONTH(C735)&gt;=1,MONTH(C735)&lt;=3),1,IF(AND(MONTH(C735)&gt;=4,MONTH(C735)&lt;=6),2,IF(AND(MONTH(C735)&gt;=7,MONTH(C735)&lt;=9),3,4))))</f>
        <v>2</v>
      </c>
      <c r="D736" s="81"/>
      <c r="E736" s="62" t="s">
        <v>13191</v>
      </c>
      <c r="F736" s="61" t="s">
        <v>11111</v>
      </c>
      <c r="G736" s="5"/>
      <c r="H736" s="5"/>
      <c r="I736" s="5"/>
      <c r="J736" s="5"/>
    </row>
    <row r="737" spans="1:10" ht="14.1" customHeight="1" thickBot="1" x14ac:dyDescent="0.25">
      <c r="A737" s="5"/>
      <c r="B737" s="5"/>
      <c r="C737" s="5"/>
      <c r="D737" s="5"/>
      <c r="E737" s="5"/>
      <c r="F737" s="5"/>
      <c r="G737" s="5"/>
      <c r="H737" s="5"/>
      <c r="I737" s="5"/>
      <c r="J737" s="5"/>
    </row>
    <row r="738" spans="1:10" ht="14.1" customHeight="1" thickBot="1" x14ac:dyDescent="0.25">
      <c r="A738" s="67" t="s">
        <v>15735</v>
      </c>
      <c r="B738" s="67" t="s">
        <v>16146</v>
      </c>
      <c r="C738" s="67" t="s">
        <v>15641</v>
      </c>
      <c r="D738" s="67" t="s">
        <v>15251</v>
      </c>
      <c r="E738" s="67" t="s">
        <v>6932</v>
      </c>
      <c r="F738" s="67" t="s">
        <v>15280</v>
      </c>
      <c r="G738" s="5"/>
      <c r="H738" s="5"/>
      <c r="I738" s="5"/>
      <c r="J738" s="5"/>
    </row>
    <row r="739" spans="1:10" ht="27" customHeight="1" x14ac:dyDescent="0.2">
      <c r="A739" s="63">
        <v>42172001</v>
      </c>
      <c r="B739" s="64" t="str">
        <f ca="1">IFERROR(INDEX(UNSPSCDes,MATCH(INDIRECT(ADDRESS(ROW(),COLUMN()-1,4)),UNSPSCCode,0)),"")</f>
        <v>Kits de primeros auxilios para servicios médicos de emergencia</v>
      </c>
      <c r="C739" s="63" t="s">
        <v>18143</v>
      </c>
      <c r="D739" s="63">
        <v>3</v>
      </c>
      <c r="E739" s="66">
        <v>8333.3333000000002</v>
      </c>
      <c r="F739" s="65">
        <f ca="1">INDIRECT(ADDRESS(ROW(),COLUMN()-2,4))*INDIRECT(ADDRESS(ROW(),COLUMN()-1,4))</f>
        <v>24999.999900000003</v>
      </c>
      <c r="G739" s="5"/>
      <c r="H739" s="5"/>
      <c r="I739" s="5"/>
      <c r="J739" s="5"/>
    </row>
    <row r="740" spans="1:10" ht="14.1" customHeight="1" x14ac:dyDescent="0.2">
      <c r="A740" s="5"/>
      <c r="B740" s="5"/>
      <c r="C740" s="5"/>
      <c r="D740" s="5"/>
      <c r="E740" s="68" t="s">
        <v>12549</v>
      </c>
      <c r="F740" s="69">
        <f ca="1">SUM(Table368[MONTO TOTAL ESTIMADO])</f>
        <v>24999.999900000003</v>
      </c>
      <c r="G740" s="5"/>
      <c r="H740" s="5" t="str">
        <f>C732</f>
        <v>Bienes</v>
      </c>
      <c r="I740" s="5" t="str">
        <f>E732</f>
        <v>Sí</v>
      </c>
      <c r="J740" s="5" t="str">
        <f>D732</f>
        <v>Compras por debajo del Umbral</v>
      </c>
    </row>
    <row r="741" spans="1:10" ht="14.1" customHeight="1" thickBot="1" x14ac:dyDescent="0.3"/>
    <row r="742" spans="1:10" ht="33.75" customHeight="1" thickBot="1" x14ac:dyDescent="0.25">
      <c r="A742" s="59" t="s">
        <v>16382</v>
      </c>
      <c r="B742" s="59" t="s">
        <v>161</v>
      </c>
      <c r="C742" s="59" t="s">
        <v>11723</v>
      </c>
      <c r="D742" s="59" t="s">
        <v>14377</v>
      </c>
      <c r="E742" s="59" t="s">
        <v>10961</v>
      </c>
      <c r="F742" s="59" t="s">
        <v>11094</v>
      </c>
      <c r="G742" s="5"/>
      <c r="H742" s="5"/>
      <c r="I742" s="5"/>
      <c r="J742" s="5"/>
    </row>
    <row r="743" spans="1:10" ht="14.1" customHeight="1" thickBot="1" x14ac:dyDescent="0.25">
      <c r="A743" s="61" t="s">
        <v>18858</v>
      </c>
      <c r="B743" s="61" t="s">
        <v>18859</v>
      </c>
      <c r="C743" s="61" t="s">
        <v>17798</v>
      </c>
      <c r="D743" s="61" t="s">
        <v>10170</v>
      </c>
      <c r="E743" s="61" t="s">
        <v>8854</v>
      </c>
      <c r="F743" s="61"/>
      <c r="G743" s="5"/>
      <c r="H743" s="5"/>
      <c r="I743" s="5"/>
      <c r="J743" s="5"/>
    </row>
    <row r="744" spans="1:10" ht="14.1" customHeight="1" thickBot="1" x14ac:dyDescent="0.25">
      <c r="A744" s="80" t="s">
        <v>14828</v>
      </c>
      <c r="B744" s="62" t="s">
        <v>8528</v>
      </c>
      <c r="C744" s="71">
        <v>45110</v>
      </c>
      <c r="D744" s="80" t="s">
        <v>9385</v>
      </c>
      <c r="E744" s="62" t="s">
        <v>13092</v>
      </c>
      <c r="F744" s="61" t="s">
        <v>3080</v>
      </c>
      <c r="G744" s="5"/>
      <c r="H744" s="5"/>
      <c r="I744" s="5"/>
      <c r="J744" s="5"/>
    </row>
    <row r="745" spans="1:10" ht="14.1" customHeight="1" thickBot="1" x14ac:dyDescent="0.25">
      <c r="A745" s="81"/>
      <c r="B745" s="62" t="s">
        <v>1786</v>
      </c>
      <c r="C745" s="60">
        <f>IF(C744="","",IF(AND(MONTH(C744)&gt;=1,MONTH(C744)&lt;=3),1,IF(AND(MONTH(C744)&gt;=4,MONTH(C744)&lt;=6),2,IF(AND(MONTH(C744)&gt;=7,MONTH(C744)&lt;=9),3,4))))</f>
        <v>3</v>
      </c>
      <c r="D745" s="81"/>
      <c r="E745" s="62" t="s">
        <v>2417</v>
      </c>
      <c r="F745" s="61" t="s">
        <v>11111</v>
      </c>
      <c r="G745" s="5"/>
      <c r="H745" s="5"/>
      <c r="I745" s="5"/>
      <c r="J745" s="5"/>
    </row>
    <row r="746" spans="1:10" ht="14.1" customHeight="1" thickBot="1" x14ac:dyDescent="0.25">
      <c r="A746" s="81"/>
      <c r="B746" s="62" t="s">
        <v>12941</v>
      </c>
      <c r="C746" s="71">
        <v>45111</v>
      </c>
      <c r="D746" s="81"/>
      <c r="E746" s="62" t="s">
        <v>3073</v>
      </c>
      <c r="F746" s="61" t="s">
        <v>11111</v>
      </c>
      <c r="G746" s="5"/>
      <c r="H746" s="5"/>
      <c r="I746" s="5"/>
      <c r="J746" s="5"/>
    </row>
    <row r="747" spans="1:10" ht="14.1" customHeight="1" thickBot="1" x14ac:dyDescent="0.25">
      <c r="A747" s="81"/>
      <c r="B747" s="62" t="s">
        <v>1786</v>
      </c>
      <c r="C747" s="60">
        <f>IF(C746="","",IF(AND(MONTH(C746)&gt;=1,MONTH(C746)&lt;=3),1,IF(AND(MONTH(C746)&gt;=4,MONTH(C746)&lt;=6),2,IF(AND(MONTH(C746)&gt;=7,MONTH(C746)&lt;=9),3,4))))</f>
        <v>3</v>
      </c>
      <c r="D747" s="81"/>
      <c r="E747" s="62" t="s">
        <v>13191</v>
      </c>
      <c r="F747" s="61" t="s">
        <v>11111</v>
      </c>
      <c r="G747" s="5"/>
      <c r="H747" s="5"/>
      <c r="I747" s="5"/>
      <c r="J747" s="5"/>
    </row>
    <row r="748" spans="1:10" ht="14.1" customHeight="1" thickBot="1" x14ac:dyDescent="0.25">
      <c r="A748" s="5"/>
      <c r="B748" s="5"/>
      <c r="C748" s="5"/>
      <c r="D748" s="5"/>
      <c r="E748" s="5"/>
      <c r="F748" s="5"/>
      <c r="G748" s="5"/>
      <c r="H748" s="5"/>
      <c r="I748" s="5"/>
      <c r="J748" s="5"/>
    </row>
    <row r="749" spans="1:10" ht="14.1" customHeight="1" thickBot="1" x14ac:dyDescent="0.25">
      <c r="A749" s="67" t="s">
        <v>15735</v>
      </c>
      <c r="B749" s="67" t="s">
        <v>16146</v>
      </c>
      <c r="C749" s="67" t="s">
        <v>15641</v>
      </c>
      <c r="D749" s="67" t="s">
        <v>15251</v>
      </c>
      <c r="E749" s="67" t="s">
        <v>6932</v>
      </c>
      <c r="F749" s="67" t="s">
        <v>15280</v>
      </c>
      <c r="G749" s="5"/>
      <c r="H749" s="5"/>
      <c r="I749" s="5"/>
      <c r="J749" s="5"/>
    </row>
    <row r="750" spans="1:10" ht="27" customHeight="1" x14ac:dyDescent="0.2">
      <c r="A750" s="63">
        <v>42172001</v>
      </c>
      <c r="B750" s="64" t="str">
        <f ca="1">IFERROR(INDEX(UNSPSCDes,MATCH(INDIRECT(ADDRESS(ROW(),COLUMN()-1,4)),UNSPSCCode,0)),"")</f>
        <v>Kits de primeros auxilios para servicios médicos de emergencia</v>
      </c>
      <c r="C750" s="63" t="s">
        <v>18143</v>
      </c>
      <c r="D750" s="63">
        <v>3</v>
      </c>
      <c r="E750" s="66">
        <v>8333.3333000000002</v>
      </c>
      <c r="F750" s="65">
        <f ca="1">INDIRECT(ADDRESS(ROW(),COLUMN()-2,4))*INDIRECT(ADDRESS(ROW(),COLUMN()-1,4))</f>
        <v>24999.999900000003</v>
      </c>
      <c r="G750" s="5"/>
      <c r="H750" s="5"/>
      <c r="I750" s="5"/>
      <c r="J750" s="5"/>
    </row>
    <row r="751" spans="1:10" ht="14.1" customHeight="1" x14ac:dyDescent="0.2">
      <c r="A751" s="5"/>
      <c r="B751" s="5"/>
      <c r="C751" s="5"/>
      <c r="D751" s="5"/>
      <c r="E751" s="68" t="s">
        <v>12549</v>
      </c>
      <c r="F751" s="69">
        <f ca="1">SUM(Table369[MONTO TOTAL ESTIMADO])</f>
        <v>24999.999900000003</v>
      </c>
      <c r="G751" s="5"/>
      <c r="H751" s="5" t="str">
        <f>C743</f>
        <v>Bienes</v>
      </c>
      <c r="I751" s="5" t="str">
        <f>E743</f>
        <v>Sí</v>
      </c>
      <c r="J751" s="5" t="str">
        <f>D743</f>
        <v>Compras por debajo del Umbral</v>
      </c>
    </row>
    <row r="752" spans="1:10" ht="14.1" customHeight="1" thickBot="1" x14ac:dyDescent="0.3"/>
    <row r="753" spans="1:10" ht="33.75" customHeight="1" thickBot="1" x14ac:dyDescent="0.25">
      <c r="A753" s="59" t="s">
        <v>16382</v>
      </c>
      <c r="B753" s="59" t="s">
        <v>161</v>
      </c>
      <c r="C753" s="59" t="s">
        <v>11723</v>
      </c>
      <c r="D753" s="59" t="s">
        <v>14377</v>
      </c>
      <c r="E753" s="59" t="s">
        <v>10961</v>
      </c>
      <c r="F753" s="59" t="s">
        <v>11094</v>
      </c>
      <c r="G753" s="5"/>
      <c r="H753" s="5"/>
      <c r="I753" s="5"/>
      <c r="J753" s="5"/>
    </row>
    <row r="754" spans="1:10" ht="14.1" customHeight="1" thickBot="1" x14ac:dyDescent="0.25">
      <c r="A754" s="61" t="s">
        <v>18858</v>
      </c>
      <c r="B754" s="61" t="s">
        <v>18859</v>
      </c>
      <c r="C754" s="61" t="s">
        <v>17798</v>
      </c>
      <c r="D754" s="61" t="s">
        <v>10170</v>
      </c>
      <c r="E754" s="61" t="s">
        <v>8854</v>
      </c>
      <c r="F754" s="61"/>
      <c r="G754" s="5"/>
      <c r="H754" s="5"/>
      <c r="I754" s="5"/>
      <c r="J754" s="5"/>
    </row>
    <row r="755" spans="1:10" ht="14.1" customHeight="1" thickBot="1" x14ac:dyDescent="0.25">
      <c r="A755" s="80" t="s">
        <v>14828</v>
      </c>
      <c r="B755" s="62" t="s">
        <v>8528</v>
      </c>
      <c r="C755" s="71">
        <v>45201</v>
      </c>
      <c r="D755" s="80" t="s">
        <v>9385</v>
      </c>
      <c r="E755" s="62" t="s">
        <v>13092</v>
      </c>
      <c r="F755" s="61" t="s">
        <v>3080</v>
      </c>
      <c r="G755" s="5"/>
      <c r="H755" s="5"/>
      <c r="I755" s="5"/>
      <c r="J755" s="5"/>
    </row>
    <row r="756" spans="1:10" ht="14.1" customHeight="1" thickBot="1" x14ac:dyDescent="0.25">
      <c r="A756" s="81"/>
      <c r="B756" s="62" t="s">
        <v>1786</v>
      </c>
      <c r="C756" s="60">
        <f>IF(C755="","",IF(AND(MONTH(C755)&gt;=1,MONTH(C755)&lt;=3),1,IF(AND(MONTH(C755)&gt;=4,MONTH(C755)&lt;=6),2,IF(AND(MONTH(C755)&gt;=7,MONTH(C755)&lt;=9),3,4))))</f>
        <v>4</v>
      </c>
      <c r="D756" s="81"/>
      <c r="E756" s="62" t="s">
        <v>2417</v>
      </c>
      <c r="F756" s="61" t="s">
        <v>11111</v>
      </c>
      <c r="G756" s="5"/>
      <c r="H756" s="5"/>
      <c r="I756" s="5"/>
      <c r="J756" s="5"/>
    </row>
    <row r="757" spans="1:10" ht="14.1" customHeight="1" thickBot="1" x14ac:dyDescent="0.25">
      <c r="A757" s="81"/>
      <c r="B757" s="62" t="s">
        <v>12941</v>
      </c>
      <c r="C757" s="71">
        <v>45202</v>
      </c>
      <c r="D757" s="81"/>
      <c r="E757" s="62" t="s">
        <v>3073</v>
      </c>
      <c r="F757" s="61" t="s">
        <v>11111</v>
      </c>
      <c r="G757" s="5"/>
      <c r="H757" s="5"/>
      <c r="I757" s="5"/>
      <c r="J757" s="5"/>
    </row>
    <row r="758" spans="1:10" ht="14.1" customHeight="1" thickBot="1" x14ac:dyDescent="0.25">
      <c r="A758" s="81"/>
      <c r="B758" s="62" t="s">
        <v>1786</v>
      </c>
      <c r="C758" s="60">
        <f>IF(C757="","",IF(AND(MONTH(C757)&gt;=1,MONTH(C757)&lt;=3),1,IF(AND(MONTH(C757)&gt;=4,MONTH(C757)&lt;=6),2,IF(AND(MONTH(C757)&gt;=7,MONTH(C757)&lt;=9),3,4))))</f>
        <v>4</v>
      </c>
      <c r="D758" s="81"/>
      <c r="E758" s="62" t="s">
        <v>13191</v>
      </c>
      <c r="F758" s="61" t="s">
        <v>11111</v>
      </c>
      <c r="G758" s="5"/>
      <c r="H758" s="5"/>
      <c r="I758" s="5"/>
      <c r="J758" s="5"/>
    </row>
    <row r="759" spans="1:10" ht="14.1" customHeight="1" thickBot="1" x14ac:dyDescent="0.25">
      <c r="A759" s="5"/>
      <c r="B759" s="5"/>
      <c r="C759" s="5"/>
      <c r="D759" s="5"/>
      <c r="E759" s="5"/>
      <c r="F759" s="5"/>
      <c r="G759" s="5"/>
      <c r="H759" s="5"/>
      <c r="I759" s="5"/>
      <c r="J759" s="5"/>
    </row>
    <row r="760" spans="1:10" ht="14.1" customHeight="1" thickBot="1" x14ac:dyDescent="0.25">
      <c r="A760" s="67" t="s">
        <v>15735</v>
      </c>
      <c r="B760" s="67" t="s">
        <v>16146</v>
      </c>
      <c r="C760" s="67" t="s">
        <v>15641</v>
      </c>
      <c r="D760" s="67" t="s">
        <v>15251</v>
      </c>
      <c r="E760" s="67" t="s">
        <v>6932</v>
      </c>
      <c r="F760" s="67" t="s">
        <v>15280</v>
      </c>
      <c r="G760" s="5"/>
      <c r="H760" s="5"/>
      <c r="I760" s="5"/>
      <c r="J760" s="5"/>
    </row>
    <row r="761" spans="1:10" ht="27" customHeight="1" x14ac:dyDescent="0.2">
      <c r="A761" s="63">
        <v>42172001</v>
      </c>
      <c r="B761" s="64" t="str">
        <f ca="1">IFERROR(INDEX(UNSPSCDes,MATCH(INDIRECT(ADDRESS(ROW(),COLUMN()-1,4)),UNSPSCCode,0)),"")</f>
        <v>Kits de primeros auxilios para servicios médicos de emergencia</v>
      </c>
      <c r="C761" s="63" t="s">
        <v>18143</v>
      </c>
      <c r="D761" s="63">
        <v>3</v>
      </c>
      <c r="E761" s="66">
        <v>8333.3333000000002</v>
      </c>
      <c r="F761" s="65">
        <f ca="1">INDIRECT(ADDRESS(ROW(),COLUMN()-2,4))*INDIRECT(ADDRESS(ROW(),COLUMN()-1,4))</f>
        <v>24999.999900000003</v>
      </c>
      <c r="G761" s="5"/>
      <c r="H761" s="5"/>
      <c r="I761" s="5"/>
      <c r="J761" s="5"/>
    </row>
    <row r="762" spans="1:10" ht="14.1" customHeight="1" x14ac:dyDescent="0.2">
      <c r="A762" s="5"/>
      <c r="B762" s="5"/>
      <c r="C762" s="5"/>
      <c r="D762" s="5"/>
      <c r="E762" s="68" t="s">
        <v>12549</v>
      </c>
      <c r="F762" s="69">
        <f ca="1">SUM(Table370[MONTO TOTAL ESTIMADO])</f>
        <v>24999.999900000003</v>
      </c>
      <c r="G762" s="5"/>
      <c r="H762" s="5" t="str">
        <f>C754</f>
        <v>Bienes</v>
      </c>
      <c r="I762" s="5" t="str">
        <f>E754</f>
        <v>Sí</v>
      </c>
      <c r="J762" s="5" t="str">
        <f>D754</f>
        <v>Compras por debajo del Umbral</v>
      </c>
    </row>
    <row r="763" spans="1:10" ht="14.1" customHeight="1" thickBot="1" x14ac:dyDescent="0.3"/>
    <row r="764" spans="1:10" ht="33.75" customHeight="1" thickBot="1" x14ac:dyDescent="0.25">
      <c r="A764" s="59" t="s">
        <v>16382</v>
      </c>
      <c r="B764" s="59" t="s">
        <v>161</v>
      </c>
      <c r="C764" s="59" t="s">
        <v>11723</v>
      </c>
      <c r="D764" s="59" t="s">
        <v>14377</v>
      </c>
      <c r="E764" s="59" t="s">
        <v>10961</v>
      </c>
      <c r="F764" s="59" t="s">
        <v>11094</v>
      </c>
      <c r="G764" s="5"/>
      <c r="H764" s="5"/>
      <c r="I764" s="5"/>
      <c r="J764" s="5"/>
    </row>
    <row r="765" spans="1:10" ht="14.1" customHeight="1" thickBot="1" x14ac:dyDescent="0.25">
      <c r="A765" s="61" t="s">
        <v>18860</v>
      </c>
      <c r="B765" s="61" t="s">
        <v>18860</v>
      </c>
      <c r="C765" s="61" t="s">
        <v>17798</v>
      </c>
      <c r="D765" s="61" t="s">
        <v>10170</v>
      </c>
      <c r="E765" s="61" t="s">
        <v>8854</v>
      </c>
      <c r="F765" s="61"/>
      <c r="G765" s="5"/>
      <c r="H765" s="5"/>
      <c r="I765" s="5"/>
      <c r="J765" s="5"/>
    </row>
    <row r="766" spans="1:10" ht="14.1" customHeight="1" thickBot="1" x14ac:dyDescent="0.25">
      <c r="A766" s="80" t="s">
        <v>14828</v>
      </c>
      <c r="B766" s="62" t="s">
        <v>8528</v>
      </c>
      <c r="C766" s="71">
        <v>44928</v>
      </c>
      <c r="D766" s="80" t="s">
        <v>9385</v>
      </c>
      <c r="E766" s="62" t="s">
        <v>13092</v>
      </c>
      <c r="F766" s="61" t="s">
        <v>3080</v>
      </c>
      <c r="G766" s="5"/>
      <c r="H766" s="5"/>
      <c r="I766" s="5"/>
      <c r="J766" s="5"/>
    </row>
    <row r="767" spans="1:10" ht="14.1" customHeight="1" thickBot="1" x14ac:dyDescent="0.25">
      <c r="A767" s="81"/>
      <c r="B767" s="62" t="s">
        <v>1786</v>
      </c>
      <c r="C767" s="60">
        <f>IF(C766="","",IF(AND(MONTH(C766)&gt;=1,MONTH(C766)&lt;=3),1,IF(AND(MONTH(C766)&gt;=4,MONTH(C766)&lt;=6),2,IF(AND(MONTH(C766)&gt;=7,MONTH(C766)&lt;=9),3,4))))</f>
        <v>1</v>
      </c>
      <c r="D767" s="81"/>
      <c r="E767" s="62" t="s">
        <v>2417</v>
      </c>
      <c r="F767" s="61" t="s">
        <v>11111</v>
      </c>
      <c r="G767" s="5"/>
      <c r="H767" s="5"/>
      <c r="I767" s="5"/>
      <c r="J767" s="5"/>
    </row>
    <row r="768" spans="1:10" ht="14.1" customHeight="1" thickBot="1" x14ac:dyDescent="0.25">
      <c r="A768" s="81"/>
      <c r="B768" s="62" t="s">
        <v>12941</v>
      </c>
      <c r="C768" s="71">
        <v>44929</v>
      </c>
      <c r="D768" s="81"/>
      <c r="E768" s="62" t="s">
        <v>3073</v>
      </c>
      <c r="F768" s="61" t="s">
        <v>11111</v>
      </c>
      <c r="G768" s="5"/>
      <c r="H768" s="5"/>
      <c r="I768" s="5"/>
      <c r="J768" s="5"/>
    </row>
    <row r="769" spans="1:10" ht="14.1" customHeight="1" thickBot="1" x14ac:dyDescent="0.25">
      <c r="A769" s="81"/>
      <c r="B769" s="62" t="s">
        <v>1786</v>
      </c>
      <c r="C769" s="60">
        <f>IF(C768="","",IF(AND(MONTH(C768)&gt;=1,MONTH(C768)&lt;=3),1,IF(AND(MONTH(C768)&gt;=4,MONTH(C768)&lt;=6),2,IF(AND(MONTH(C768)&gt;=7,MONTH(C768)&lt;=9),3,4))))</f>
        <v>1</v>
      </c>
      <c r="D769" s="81"/>
      <c r="E769" s="62" t="s">
        <v>13191</v>
      </c>
      <c r="F769" s="61" t="s">
        <v>11111</v>
      </c>
      <c r="G769" s="5"/>
      <c r="H769" s="5"/>
      <c r="I769" s="5"/>
      <c r="J769" s="5"/>
    </row>
    <row r="770" spans="1:10" ht="14.1" customHeight="1" thickBot="1" x14ac:dyDescent="0.25">
      <c r="A770" s="5"/>
      <c r="B770" s="5"/>
      <c r="C770" s="5"/>
      <c r="D770" s="5"/>
      <c r="E770" s="5"/>
      <c r="F770" s="5"/>
      <c r="G770" s="5"/>
      <c r="H770" s="5"/>
      <c r="I770" s="5"/>
      <c r="J770" s="5"/>
    </row>
    <row r="771" spans="1:10" ht="14.1" customHeight="1" thickBot="1" x14ac:dyDescent="0.25">
      <c r="A771" s="67" t="s">
        <v>15735</v>
      </c>
      <c r="B771" s="67" t="s">
        <v>16146</v>
      </c>
      <c r="C771" s="67" t="s">
        <v>15641</v>
      </c>
      <c r="D771" s="67" t="s">
        <v>15251</v>
      </c>
      <c r="E771" s="67" t="s">
        <v>6932</v>
      </c>
      <c r="F771" s="67" t="s">
        <v>15280</v>
      </c>
      <c r="G771" s="5"/>
      <c r="H771" s="5"/>
      <c r="I771" s="5"/>
      <c r="J771" s="5"/>
    </row>
    <row r="772" spans="1:10" ht="13.5" customHeight="1" x14ac:dyDescent="0.2">
      <c r="A772" s="63">
        <v>25172504</v>
      </c>
      <c r="B772" s="64" t="str">
        <f ca="1">IFERROR(INDEX(UNSPSCDes,MATCH(INDIRECT(ADDRESS(ROW(),COLUMN()-1,4)),UNSPSCCode,0)),"")</f>
        <v>Llantas para automóviles o camionetas</v>
      </c>
      <c r="C772" s="63" t="s">
        <v>18143</v>
      </c>
      <c r="D772" s="63">
        <v>3</v>
      </c>
      <c r="E772" s="66">
        <v>25000</v>
      </c>
      <c r="F772" s="65">
        <f ca="1">INDIRECT(ADDRESS(ROW(),COLUMN()-2,4))*INDIRECT(ADDRESS(ROW(),COLUMN()-1,4))</f>
        <v>75000</v>
      </c>
      <c r="G772" s="5"/>
      <c r="H772" s="5"/>
      <c r="I772" s="5"/>
      <c r="J772" s="5"/>
    </row>
    <row r="773" spans="1:10" ht="14.1" customHeight="1" x14ac:dyDescent="0.2">
      <c r="A773" s="5"/>
      <c r="B773" s="5"/>
      <c r="C773" s="5"/>
      <c r="D773" s="5"/>
      <c r="E773" s="68" t="s">
        <v>12549</v>
      </c>
      <c r="F773" s="69">
        <f ca="1">SUM(Table371[MONTO TOTAL ESTIMADO])</f>
        <v>75000</v>
      </c>
      <c r="G773" s="5"/>
      <c r="H773" s="5" t="str">
        <f>C765</f>
        <v>Bienes</v>
      </c>
      <c r="I773" s="5" t="str">
        <f>E765</f>
        <v>Sí</v>
      </c>
      <c r="J773" s="5" t="str">
        <f>D765</f>
        <v>Compras por debajo del Umbral</v>
      </c>
    </row>
    <row r="774" spans="1:10" ht="14.1" customHeight="1" thickBot="1" x14ac:dyDescent="0.3"/>
    <row r="775" spans="1:10" ht="33.75" customHeight="1" thickBot="1" x14ac:dyDescent="0.25">
      <c r="A775" s="59" t="s">
        <v>16382</v>
      </c>
      <c r="B775" s="59" t="s">
        <v>161</v>
      </c>
      <c r="C775" s="59" t="s">
        <v>11723</v>
      </c>
      <c r="D775" s="59" t="s">
        <v>14377</v>
      </c>
      <c r="E775" s="59" t="s">
        <v>10961</v>
      </c>
      <c r="F775" s="59" t="s">
        <v>11094</v>
      </c>
      <c r="G775" s="5"/>
      <c r="H775" s="5"/>
      <c r="I775" s="5"/>
      <c r="J775" s="5"/>
    </row>
    <row r="776" spans="1:10" ht="14.1" customHeight="1" thickBot="1" x14ac:dyDescent="0.25">
      <c r="A776" s="61" t="s">
        <v>18860</v>
      </c>
      <c r="B776" s="61" t="s">
        <v>18860</v>
      </c>
      <c r="C776" s="61" t="s">
        <v>17798</v>
      </c>
      <c r="D776" s="61" t="s">
        <v>10170</v>
      </c>
      <c r="E776" s="61" t="s">
        <v>8854</v>
      </c>
      <c r="F776" s="61"/>
      <c r="G776" s="5"/>
      <c r="H776" s="5"/>
      <c r="I776" s="5"/>
      <c r="J776" s="5"/>
    </row>
    <row r="777" spans="1:10" ht="14.1" customHeight="1" thickBot="1" x14ac:dyDescent="0.25">
      <c r="A777" s="80" t="s">
        <v>14828</v>
      </c>
      <c r="B777" s="62" t="s">
        <v>8528</v>
      </c>
      <c r="C777" s="71">
        <v>45019</v>
      </c>
      <c r="D777" s="80" t="s">
        <v>9385</v>
      </c>
      <c r="E777" s="62" t="s">
        <v>13092</v>
      </c>
      <c r="F777" s="61" t="s">
        <v>3080</v>
      </c>
      <c r="G777" s="5"/>
      <c r="H777" s="5"/>
      <c r="I777" s="5"/>
      <c r="J777" s="5"/>
    </row>
    <row r="778" spans="1:10" ht="14.1" customHeight="1" thickBot="1" x14ac:dyDescent="0.25">
      <c r="A778" s="81"/>
      <c r="B778" s="62" t="s">
        <v>1786</v>
      </c>
      <c r="C778" s="60">
        <f>IF(C777="","",IF(AND(MONTH(C777)&gt;=1,MONTH(C777)&lt;=3),1,IF(AND(MONTH(C777)&gt;=4,MONTH(C777)&lt;=6),2,IF(AND(MONTH(C777)&gt;=7,MONTH(C777)&lt;=9),3,4))))</f>
        <v>2</v>
      </c>
      <c r="D778" s="81"/>
      <c r="E778" s="62" t="s">
        <v>2417</v>
      </c>
      <c r="F778" s="61" t="s">
        <v>11111</v>
      </c>
      <c r="G778" s="5"/>
      <c r="H778" s="5"/>
      <c r="I778" s="5"/>
      <c r="J778" s="5"/>
    </row>
    <row r="779" spans="1:10" ht="14.1" customHeight="1" thickBot="1" x14ac:dyDescent="0.25">
      <c r="A779" s="81"/>
      <c r="B779" s="62" t="s">
        <v>12941</v>
      </c>
      <c r="C779" s="71">
        <v>45020</v>
      </c>
      <c r="D779" s="81"/>
      <c r="E779" s="62" t="s">
        <v>3073</v>
      </c>
      <c r="F779" s="61" t="s">
        <v>11111</v>
      </c>
      <c r="G779" s="5"/>
      <c r="H779" s="5"/>
      <c r="I779" s="5"/>
      <c r="J779" s="5"/>
    </row>
    <row r="780" spans="1:10" ht="14.1" customHeight="1" thickBot="1" x14ac:dyDescent="0.25">
      <c r="A780" s="81"/>
      <c r="B780" s="62" t="s">
        <v>1786</v>
      </c>
      <c r="C780" s="60">
        <f>IF(C779="","",IF(AND(MONTH(C779)&gt;=1,MONTH(C779)&lt;=3),1,IF(AND(MONTH(C779)&gt;=4,MONTH(C779)&lt;=6),2,IF(AND(MONTH(C779)&gt;=7,MONTH(C779)&lt;=9),3,4))))</f>
        <v>2</v>
      </c>
      <c r="D780" s="81"/>
      <c r="E780" s="62" t="s">
        <v>13191</v>
      </c>
      <c r="F780" s="61" t="s">
        <v>11111</v>
      </c>
      <c r="G780" s="5"/>
      <c r="H780" s="5"/>
      <c r="I780" s="5"/>
      <c r="J780" s="5"/>
    </row>
    <row r="781" spans="1:10" ht="14.1" customHeight="1" thickBot="1" x14ac:dyDescent="0.25">
      <c r="A781" s="5"/>
      <c r="B781" s="5"/>
      <c r="C781" s="5"/>
      <c r="D781" s="5"/>
      <c r="E781" s="5"/>
      <c r="F781" s="5"/>
      <c r="G781" s="5"/>
      <c r="H781" s="5"/>
      <c r="I781" s="5"/>
      <c r="J781" s="5"/>
    </row>
    <row r="782" spans="1:10" ht="14.1" customHeight="1" thickBot="1" x14ac:dyDescent="0.25">
      <c r="A782" s="67" t="s">
        <v>15735</v>
      </c>
      <c r="B782" s="67" t="s">
        <v>16146</v>
      </c>
      <c r="C782" s="67" t="s">
        <v>15641</v>
      </c>
      <c r="D782" s="67" t="s">
        <v>15251</v>
      </c>
      <c r="E782" s="67" t="s">
        <v>6932</v>
      </c>
      <c r="F782" s="67" t="s">
        <v>15280</v>
      </c>
      <c r="G782" s="5"/>
      <c r="H782" s="5"/>
      <c r="I782" s="5"/>
      <c r="J782" s="5"/>
    </row>
    <row r="783" spans="1:10" ht="13.5" customHeight="1" x14ac:dyDescent="0.2">
      <c r="A783" s="63">
        <v>25172504</v>
      </c>
      <c r="B783" s="64" t="str">
        <f ca="1">IFERROR(INDEX(UNSPSCDes,MATCH(INDIRECT(ADDRESS(ROW(),COLUMN()-1,4)),UNSPSCCode,0)),"")</f>
        <v>Llantas para automóviles o camionetas</v>
      </c>
      <c r="C783" s="63" t="s">
        <v>18143</v>
      </c>
      <c r="D783" s="63">
        <v>3</v>
      </c>
      <c r="E783" s="66">
        <v>25000</v>
      </c>
      <c r="F783" s="65">
        <f ca="1">INDIRECT(ADDRESS(ROW(),COLUMN()-2,4))*INDIRECT(ADDRESS(ROW(),COLUMN()-1,4))</f>
        <v>75000</v>
      </c>
      <c r="G783" s="5"/>
      <c r="H783" s="5"/>
      <c r="I783" s="5"/>
      <c r="J783" s="5"/>
    </row>
    <row r="784" spans="1:10" ht="14.1" customHeight="1" x14ac:dyDescent="0.2">
      <c r="A784" s="5"/>
      <c r="B784" s="5"/>
      <c r="C784" s="5"/>
      <c r="D784" s="5"/>
      <c r="E784" s="68" t="s">
        <v>12549</v>
      </c>
      <c r="F784" s="69">
        <f ca="1">SUM(Table372[MONTO TOTAL ESTIMADO])</f>
        <v>75000</v>
      </c>
      <c r="G784" s="5"/>
      <c r="H784" s="5" t="str">
        <f>C776</f>
        <v>Bienes</v>
      </c>
      <c r="I784" s="5" t="str">
        <f>E776</f>
        <v>Sí</v>
      </c>
      <c r="J784" s="5" t="str">
        <f>D776</f>
        <v>Compras por debajo del Umbral</v>
      </c>
    </row>
    <row r="785" spans="1:10" ht="14.1" customHeight="1" thickBot="1" x14ac:dyDescent="0.3"/>
    <row r="786" spans="1:10" ht="33.75" customHeight="1" thickBot="1" x14ac:dyDescent="0.25">
      <c r="A786" s="59" t="s">
        <v>16382</v>
      </c>
      <c r="B786" s="59" t="s">
        <v>161</v>
      </c>
      <c r="C786" s="59" t="s">
        <v>11723</v>
      </c>
      <c r="D786" s="59" t="s">
        <v>14377</v>
      </c>
      <c r="E786" s="59" t="s">
        <v>10961</v>
      </c>
      <c r="F786" s="59" t="s">
        <v>11094</v>
      </c>
      <c r="G786" s="5"/>
      <c r="H786" s="5"/>
      <c r="I786" s="5"/>
      <c r="J786" s="5"/>
    </row>
    <row r="787" spans="1:10" ht="14.1" customHeight="1" thickBot="1" x14ac:dyDescent="0.25">
      <c r="A787" s="61" t="s">
        <v>18860</v>
      </c>
      <c r="B787" s="61" t="s">
        <v>18860</v>
      </c>
      <c r="C787" s="61" t="s">
        <v>17798</v>
      </c>
      <c r="D787" s="61" t="s">
        <v>10170</v>
      </c>
      <c r="E787" s="61" t="s">
        <v>8854</v>
      </c>
      <c r="F787" s="61"/>
      <c r="G787" s="5"/>
      <c r="H787" s="5"/>
      <c r="I787" s="5"/>
      <c r="J787" s="5"/>
    </row>
    <row r="788" spans="1:10" ht="14.1" customHeight="1" thickBot="1" x14ac:dyDescent="0.25">
      <c r="A788" s="80" t="s">
        <v>14828</v>
      </c>
      <c r="B788" s="62" t="s">
        <v>8528</v>
      </c>
      <c r="C788" s="71">
        <v>45110</v>
      </c>
      <c r="D788" s="80" t="s">
        <v>9385</v>
      </c>
      <c r="E788" s="62" t="s">
        <v>13092</v>
      </c>
      <c r="F788" s="61" t="s">
        <v>3080</v>
      </c>
      <c r="G788" s="5"/>
      <c r="H788" s="5"/>
      <c r="I788" s="5"/>
      <c r="J788" s="5"/>
    </row>
    <row r="789" spans="1:10" ht="14.1" customHeight="1" thickBot="1" x14ac:dyDescent="0.25">
      <c r="A789" s="81"/>
      <c r="B789" s="62" t="s">
        <v>1786</v>
      </c>
      <c r="C789" s="60">
        <f>IF(C788="","",IF(AND(MONTH(C788)&gt;=1,MONTH(C788)&lt;=3),1,IF(AND(MONTH(C788)&gt;=4,MONTH(C788)&lt;=6),2,IF(AND(MONTH(C788)&gt;=7,MONTH(C788)&lt;=9),3,4))))</f>
        <v>3</v>
      </c>
      <c r="D789" s="81"/>
      <c r="E789" s="62" t="s">
        <v>2417</v>
      </c>
      <c r="F789" s="61" t="s">
        <v>11111</v>
      </c>
      <c r="G789" s="5"/>
      <c r="H789" s="5"/>
      <c r="I789" s="5"/>
      <c r="J789" s="5"/>
    </row>
    <row r="790" spans="1:10" ht="14.1" customHeight="1" thickBot="1" x14ac:dyDescent="0.25">
      <c r="A790" s="81"/>
      <c r="B790" s="62" t="s">
        <v>12941</v>
      </c>
      <c r="C790" s="71">
        <v>45111</v>
      </c>
      <c r="D790" s="81"/>
      <c r="E790" s="62" t="s">
        <v>3073</v>
      </c>
      <c r="F790" s="61" t="s">
        <v>11111</v>
      </c>
      <c r="G790" s="5"/>
      <c r="H790" s="5"/>
      <c r="I790" s="5"/>
      <c r="J790" s="5"/>
    </row>
    <row r="791" spans="1:10" ht="14.1" customHeight="1" thickBot="1" x14ac:dyDescent="0.25">
      <c r="A791" s="81"/>
      <c r="B791" s="62" t="s">
        <v>1786</v>
      </c>
      <c r="C791" s="60">
        <f>IF(C790="","",IF(AND(MONTH(C790)&gt;=1,MONTH(C790)&lt;=3),1,IF(AND(MONTH(C790)&gt;=4,MONTH(C790)&lt;=6),2,IF(AND(MONTH(C790)&gt;=7,MONTH(C790)&lt;=9),3,4))))</f>
        <v>3</v>
      </c>
      <c r="D791" s="81"/>
      <c r="E791" s="62" t="s">
        <v>13191</v>
      </c>
      <c r="F791" s="61" t="s">
        <v>11111</v>
      </c>
      <c r="G791" s="5"/>
      <c r="H791" s="5"/>
      <c r="I791" s="5"/>
      <c r="J791" s="5"/>
    </row>
    <row r="792" spans="1:10" ht="14.1" customHeight="1" thickBot="1" x14ac:dyDescent="0.25">
      <c r="A792" s="5"/>
      <c r="B792" s="5"/>
      <c r="C792" s="5"/>
      <c r="D792" s="5"/>
      <c r="E792" s="5"/>
      <c r="F792" s="5"/>
      <c r="G792" s="5"/>
      <c r="H792" s="5"/>
      <c r="I792" s="5"/>
      <c r="J792" s="5"/>
    </row>
    <row r="793" spans="1:10" ht="14.1" customHeight="1" thickBot="1" x14ac:dyDescent="0.25">
      <c r="A793" s="67" t="s">
        <v>15735</v>
      </c>
      <c r="B793" s="67" t="s">
        <v>16146</v>
      </c>
      <c r="C793" s="67" t="s">
        <v>15641</v>
      </c>
      <c r="D793" s="67" t="s">
        <v>15251</v>
      </c>
      <c r="E793" s="67" t="s">
        <v>6932</v>
      </c>
      <c r="F793" s="67" t="s">
        <v>15280</v>
      </c>
      <c r="G793" s="5"/>
      <c r="H793" s="5"/>
      <c r="I793" s="5"/>
      <c r="J793" s="5"/>
    </row>
    <row r="794" spans="1:10" ht="13.5" customHeight="1" x14ac:dyDescent="0.2">
      <c r="A794" s="63">
        <v>25172504</v>
      </c>
      <c r="B794" s="64" t="str">
        <f ca="1">IFERROR(INDEX(UNSPSCDes,MATCH(INDIRECT(ADDRESS(ROW(),COLUMN()-1,4)),UNSPSCCode,0)),"")</f>
        <v>Llantas para automóviles o camionetas</v>
      </c>
      <c r="C794" s="63" t="s">
        <v>18143</v>
      </c>
      <c r="D794" s="63">
        <v>3</v>
      </c>
      <c r="E794" s="66">
        <v>25000</v>
      </c>
      <c r="F794" s="65">
        <f ca="1">INDIRECT(ADDRESS(ROW(),COLUMN()-2,4))*INDIRECT(ADDRESS(ROW(),COLUMN()-1,4))</f>
        <v>75000</v>
      </c>
      <c r="G794" s="5"/>
      <c r="H794" s="5"/>
      <c r="I794" s="5"/>
      <c r="J794" s="5"/>
    </row>
    <row r="795" spans="1:10" ht="14.1" customHeight="1" x14ac:dyDescent="0.2">
      <c r="A795" s="5"/>
      <c r="B795" s="5"/>
      <c r="C795" s="5"/>
      <c r="D795" s="5"/>
      <c r="E795" s="68" t="s">
        <v>12549</v>
      </c>
      <c r="F795" s="69">
        <f ca="1">SUM(Table373[MONTO TOTAL ESTIMADO])</f>
        <v>75000</v>
      </c>
      <c r="G795" s="5"/>
      <c r="H795" s="5" t="str">
        <f>C787</f>
        <v>Bienes</v>
      </c>
      <c r="I795" s="5" t="str">
        <f>E787</f>
        <v>Sí</v>
      </c>
      <c r="J795" s="5" t="str">
        <f>D787</f>
        <v>Compras por debajo del Umbral</v>
      </c>
    </row>
    <row r="796" spans="1:10" ht="14.1" customHeight="1" thickBot="1" x14ac:dyDescent="0.3"/>
    <row r="797" spans="1:10" ht="33.75" customHeight="1" thickBot="1" x14ac:dyDescent="0.25">
      <c r="A797" s="59" t="s">
        <v>16382</v>
      </c>
      <c r="B797" s="59" t="s">
        <v>161</v>
      </c>
      <c r="C797" s="59" t="s">
        <v>11723</v>
      </c>
      <c r="D797" s="59" t="s">
        <v>14377</v>
      </c>
      <c r="E797" s="59" t="s">
        <v>10961</v>
      </c>
      <c r="F797" s="59" t="s">
        <v>11094</v>
      </c>
      <c r="G797" s="5"/>
      <c r="H797" s="5"/>
      <c r="I797" s="5"/>
      <c r="J797" s="5"/>
    </row>
    <row r="798" spans="1:10" ht="14.1" customHeight="1" thickBot="1" x14ac:dyDescent="0.25">
      <c r="A798" s="61" t="s">
        <v>18860</v>
      </c>
      <c r="B798" s="61" t="s">
        <v>18860</v>
      </c>
      <c r="C798" s="61" t="s">
        <v>17798</v>
      </c>
      <c r="D798" s="61" t="s">
        <v>10170</v>
      </c>
      <c r="E798" s="61" t="s">
        <v>8854</v>
      </c>
      <c r="F798" s="61"/>
      <c r="G798" s="5"/>
      <c r="H798" s="5"/>
      <c r="I798" s="5"/>
      <c r="J798" s="5"/>
    </row>
    <row r="799" spans="1:10" ht="14.1" customHeight="1" thickBot="1" x14ac:dyDescent="0.25">
      <c r="A799" s="80" t="s">
        <v>14828</v>
      </c>
      <c r="B799" s="62" t="s">
        <v>8528</v>
      </c>
      <c r="C799" s="71">
        <v>45201</v>
      </c>
      <c r="D799" s="80" t="s">
        <v>9385</v>
      </c>
      <c r="E799" s="62" t="s">
        <v>13092</v>
      </c>
      <c r="F799" s="61" t="s">
        <v>3080</v>
      </c>
      <c r="G799" s="5"/>
      <c r="H799" s="5"/>
      <c r="I799" s="5"/>
      <c r="J799" s="5"/>
    </row>
    <row r="800" spans="1:10" ht="14.1" customHeight="1" thickBot="1" x14ac:dyDescent="0.25">
      <c r="A800" s="81"/>
      <c r="B800" s="62" t="s">
        <v>1786</v>
      </c>
      <c r="C800" s="60">
        <f>IF(C799="","",IF(AND(MONTH(C799)&gt;=1,MONTH(C799)&lt;=3),1,IF(AND(MONTH(C799)&gt;=4,MONTH(C799)&lt;=6),2,IF(AND(MONTH(C799)&gt;=7,MONTH(C799)&lt;=9),3,4))))</f>
        <v>4</v>
      </c>
      <c r="D800" s="81"/>
      <c r="E800" s="62" t="s">
        <v>2417</v>
      </c>
      <c r="F800" s="61" t="s">
        <v>11111</v>
      </c>
      <c r="G800" s="5"/>
      <c r="H800" s="5"/>
      <c r="I800" s="5"/>
      <c r="J800" s="5"/>
    </row>
    <row r="801" spans="1:10" ht="14.1" customHeight="1" thickBot="1" x14ac:dyDescent="0.25">
      <c r="A801" s="81"/>
      <c r="B801" s="62" t="s">
        <v>12941</v>
      </c>
      <c r="C801" s="71">
        <v>45202</v>
      </c>
      <c r="D801" s="81"/>
      <c r="E801" s="62" t="s">
        <v>3073</v>
      </c>
      <c r="F801" s="61" t="s">
        <v>11111</v>
      </c>
      <c r="G801" s="5"/>
      <c r="H801" s="5"/>
      <c r="I801" s="5"/>
      <c r="J801" s="5"/>
    </row>
    <row r="802" spans="1:10" ht="14.1" customHeight="1" thickBot="1" x14ac:dyDescent="0.25">
      <c r="A802" s="81"/>
      <c r="B802" s="62" t="s">
        <v>1786</v>
      </c>
      <c r="C802" s="60">
        <f>IF(C801="","",IF(AND(MONTH(C801)&gt;=1,MONTH(C801)&lt;=3),1,IF(AND(MONTH(C801)&gt;=4,MONTH(C801)&lt;=6),2,IF(AND(MONTH(C801)&gt;=7,MONTH(C801)&lt;=9),3,4))))</f>
        <v>4</v>
      </c>
      <c r="D802" s="81"/>
      <c r="E802" s="62" t="s">
        <v>13191</v>
      </c>
      <c r="F802" s="61" t="s">
        <v>11111</v>
      </c>
      <c r="G802" s="5"/>
      <c r="H802" s="5"/>
      <c r="I802" s="5"/>
      <c r="J802" s="5"/>
    </row>
    <row r="803" spans="1:10" ht="14.1" customHeight="1" thickBot="1" x14ac:dyDescent="0.25">
      <c r="A803" s="5"/>
      <c r="B803" s="5"/>
      <c r="C803" s="5"/>
      <c r="D803" s="5"/>
      <c r="E803" s="5"/>
      <c r="F803" s="5"/>
      <c r="G803" s="5"/>
      <c r="H803" s="5"/>
      <c r="I803" s="5"/>
      <c r="J803" s="5"/>
    </row>
    <row r="804" spans="1:10" ht="14.1" customHeight="1" thickBot="1" x14ac:dyDescent="0.25">
      <c r="A804" s="67" t="s">
        <v>15735</v>
      </c>
      <c r="B804" s="67" t="s">
        <v>16146</v>
      </c>
      <c r="C804" s="67" t="s">
        <v>15641</v>
      </c>
      <c r="D804" s="67" t="s">
        <v>15251</v>
      </c>
      <c r="E804" s="67" t="s">
        <v>6932</v>
      </c>
      <c r="F804" s="67" t="s">
        <v>15280</v>
      </c>
      <c r="G804" s="5"/>
      <c r="H804" s="5"/>
      <c r="I804" s="5"/>
      <c r="J804" s="5"/>
    </row>
    <row r="805" spans="1:10" ht="13.5" customHeight="1" x14ac:dyDescent="0.2">
      <c r="A805" s="63">
        <v>25172504</v>
      </c>
      <c r="B805" s="64" t="str">
        <f ca="1">IFERROR(INDEX(UNSPSCDes,MATCH(INDIRECT(ADDRESS(ROW(),COLUMN()-1,4)),UNSPSCCode,0)),"")</f>
        <v>Llantas para automóviles o camionetas</v>
      </c>
      <c r="C805" s="63" t="s">
        <v>18143</v>
      </c>
      <c r="D805" s="63">
        <v>3</v>
      </c>
      <c r="E805" s="66">
        <v>25000</v>
      </c>
      <c r="F805" s="65">
        <f ca="1">INDIRECT(ADDRESS(ROW(),COLUMN()-2,4))*INDIRECT(ADDRESS(ROW(),COLUMN()-1,4))</f>
        <v>75000</v>
      </c>
      <c r="G805" s="5"/>
      <c r="H805" s="5"/>
      <c r="I805" s="5"/>
      <c r="J805" s="5"/>
    </row>
    <row r="806" spans="1:10" ht="14.1" customHeight="1" x14ac:dyDescent="0.2">
      <c r="A806" s="5"/>
      <c r="B806" s="5"/>
      <c r="C806" s="5"/>
      <c r="D806" s="5"/>
      <c r="E806" s="68" t="s">
        <v>12549</v>
      </c>
      <c r="F806" s="69">
        <f ca="1">SUM(Table374[MONTO TOTAL ESTIMADO])</f>
        <v>75000</v>
      </c>
      <c r="G806" s="5"/>
      <c r="H806" s="5" t="str">
        <f>C798</f>
        <v>Bienes</v>
      </c>
      <c r="I806" s="5" t="str">
        <f>E798</f>
        <v>Sí</v>
      </c>
      <c r="J806" s="5" t="str">
        <f>D798</f>
        <v>Compras por debajo del Umbral</v>
      </c>
    </row>
    <row r="807" spans="1:10" ht="14.1" customHeight="1" thickBot="1" x14ac:dyDescent="0.3"/>
    <row r="808" spans="1:10" ht="33.75" customHeight="1" thickBot="1" x14ac:dyDescent="0.25">
      <c r="A808" s="59" t="s">
        <v>16382</v>
      </c>
      <c r="B808" s="59" t="s">
        <v>161</v>
      </c>
      <c r="C808" s="59" t="s">
        <v>11723</v>
      </c>
      <c r="D808" s="59" t="s">
        <v>14377</v>
      </c>
      <c r="E808" s="59" t="s">
        <v>10961</v>
      </c>
      <c r="F808" s="59" t="s">
        <v>11094</v>
      </c>
      <c r="G808" s="5"/>
      <c r="H808" s="5"/>
      <c r="I808" s="5"/>
      <c r="J808" s="5"/>
    </row>
    <row r="809" spans="1:10" ht="13.5" customHeight="1" thickBot="1" x14ac:dyDescent="0.25">
      <c r="A809" s="61" t="s">
        <v>18861</v>
      </c>
      <c r="B809" s="61" t="s">
        <v>18861</v>
      </c>
      <c r="C809" s="61" t="s">
        <v>17798</v>
      </c>
      <c r="D809" s="61" t="s">
        <v>10170</v>
      </c>
      <c r="E809" s="61" t="s">
        <v>8854</v>
      </c>
      <c r="F809" s="61"/>
      <c r="G809" s="5"/>
      <c r="H809" s="5"/>
      <c r="I809" s="5"/>
      <c r="J809" s="5"/>
    </row>
    <row r="810" spans="1:10" ht="14.1" customHeight="1" thickBot="1" x14ac:dyDescent="0.25">
      <c r="A810" s="80" t="s">
        <v>14828</v>
      </c>
      <c r="B810" s="62" t="s">
        <v>8528</v>
      </c>
      <c r="C810" s="71">
        <v>44928</v>
      </c>
      <c r="D810" s="80" t="s">
        <v>9385</v>
      </c>
      <c r="E810" s="62" t="s">
        <v>13092</v>
      </c>
      <c r="F810" s="61" t="s">
        <v>3080</v>
      </c>
      <c r="G810" s="5"/>
      <c r="H810" s="5"/>
      <c r="I810" s="5"/>
      <c r="J810" s="5"/>
    </row>
    <row r="811" spans="1:10" ht="14.1" customHeight="1" thickBot="1" x14ac:dyDescent="0.25">
      <c r="A811" s="81"/>
      <c r="B811" s="62" t="s">
        <v>1786</v>
      </c>
      <c r="C811" s="60">
        <f>IF(C810="","",IF(AND(MONTH(C810)&gt;=1,MONTH(C810)&lt;=3),1,IF(AND(MONTH(C810)&gt;=4,MONTH(C810)&lt;=6),2,IF(AND(MONTH(C810)&gt;=7,MONTH(C810)&lt;=9),3,4))))</f>
        <v>1</v>
      </c>
      <c r="D811" s="81"/>
      <c r="E811" s="62" t="s">
        <v>2417</v>
      </c>
      <c r="F811" s="61" t="s">
        <v>11111</v>
      </c>
      <c r="G811" s="5"/>
      <c r="H811" s="5"/>
      <c r="I811" s="5"/>
      <c r="J811" s="5"/>
    </row>
    <row r="812" spans="1:10" ht="14.1" customHeight="1" thickBot="1" x14ac:dyDescent="0.25">
      <c r="A812" s="81"/>
      <c r="B812" s="62" t="s">
        <v>12941</v>
      </c>
      <c r="C812" s="71">
        <v>44929</v>
      </c>
      <c r="D812" s="81"/>
      <c r="E812" s="62" t="s">
        <v>3073</v>
      </c>
      <c r="F812" s="61" t="s">
        <v>11111</v>
      </c>
      <c r="G812" s="5"/>
      <c r="H812" s="5"/>
      <c r="I812" s="5"/>
      <c r="J812" s="5"/>
    </row>
    <row r="813" spans="1:10" ht="14.1" customHeight="1" thickBot="1" x14ac:dyDescent="0.25">
      <c r="A813" s="81"/>
      <c r="B813" s="62" t="s">
        <v>1786</v>
      </c>
      <c r="C813" s="60">
        <f>IF(C812="","",IF(AND(MONTH(C812)&gt;=1,MONTH(C812)&lt;=3),1,IF(AND(MONTH(C812)&gt;=4,MONTH(C812)&lt;=6),2,IF(AND(MONTH(C812)&gt;=7,MONTH(C812)&lt;=9),3,4))))</f>
        <v>1</v>
      </c>
      <c r="D813" s="81"/>
      <c r="E813" s="62" t="s">
        <v>13191</v>
      </c>
      <c r="F813" s="61" t="s">
        <v>11111</v>
      </c>
      <c r="G813" s="5"/>
      <c r="H813" s="5"/>
      <c r="I813" s="5"/>
      <c r="J813" s="5"/>
    </row>
    <row r="814" spans="1:10" ht="14.1" customHeight="1" thickBot="1" x14ac:dyDescent="0.25">
      <c r="A814" s="5"/>
      <c r="B814" s="5"/>
      <c r="C814" s="5"/>
      <c r="D814" s="5"/>
      <c r="E814" s="5"/>
      <c r="F814" s="5"/>
      <c r="G814" s="5"/>
      <c r="H814" s="5"/>
      <c r="I814" s="5"/>
      <c r="J814" s="5"/>
    </row>
    <row r="815" spans="1:10" ht="14.1" customHeight="1" thickBot="1" x14ac:dyDescent="0.25">
      <c r="A815" s="67" t="s">
        <v>15735</v>
      </c>
      <c r="B815" s="67" t="s">
        <v>16146</v>
      </c>
      <c r="C815" s="67" t="s">
        <v>15641</v>
      </c>
      <c r="D815" s="67" t="s">
        <v>15251</v>
      </c>
      <c r="E815" s="67" t="s">
        <v>6932</v>
      </c>
      <c r="F815" s="67" t="s">
        <v>15280</v>
      </c>
      <c r="G815" s="5"/>
      <c r="H815" s="5"/>
      <c r="I815" s="5"/>
      <c r="J815" s="5"/>
    </row>
    <row r="816" spans="1:10" ht="13.5" customHeight="1" x14ac:dyDescent="0.2">
      <c r="A816" s="63">
        <v>24121807</v>
      </c>
      <c r="B816" s="64" t="str">
        <f ca="1">IFERROR(INDEX(UNSPSCDes,MATCH(INDIRECT(ADDRESS(ROW(),COLUMN()-1,4)),UNSPSCCode,0)),"")</f>
        <v>Recipientes de plástico</v>
      </c>
      <c r="C816" s="63" t="s">
        <v>18143</v>
      </c>
      <c r="D816" s="63">
        <v>3</v>
      </c>
      <c r="E816" s="66">
        <v>8333.3333000000002</v>
      </c>
      <c r="F816" s="65">
        <f ca="1">INDIRECT(ADDRESS(ROW(),COLUMN()-2,4))*INDIRECT(ADDRESS(ROW(),COLUMN()-1,4))</f>
        <v>24999.999900000003</v>
      </c>
      <c r="G816" s="5"/>
      <c r="H816" s="5"/>
      <c r="I816" s="5"/>
      <c r="J816" s="5"/>
    </row>
    <row r="817" spans="1:10" ht="13.5" customHeight="1" x14ac:dyDescent="0.2">
      <c r="A817" s="63">
        <v>24121807</v>
      </c>
      <c r="B817" s="64" t="str">
        <f ca="1">IFERROR(INDEX(UNSPSCDes,MATCH(INDIRECT(ADDRESS(ROW(),COLUMN()-1,4)),UNSPSCCode,0)),"")</f>
        <v>Recipientes de plástico</v>
      </c>
      <c r="C817" s="63" t="s">
        <v>18143</v>
      </c>
      <c r="D817" s="63">
        <v>3</v>
      </c>
      <c r="E817" s="66">
        <v>4000</v>
      </c>
      <c r="F817" s="65">
        <f ca="1">INDIRECT(ADDRESS(ROW(),COLUMN()-2,4))*INDIRECT(ADDRESS(ROW(),COLUMN()-1,4))</f>
        <v>12000</v>
      </c>
      <c r="G817" s="5"/>
      <c r="H817" s="5"/>
      <c r="I817" s="5"/>
      <c r="J817" s="5"/>
    </row>
    <row r="818" spans="1:10" ht="13.5" customHeight="1" x14ac:dyDescent="0.2">
      <c r="A818" s="77">
        <v>44122101</v>
      </c>
      <c r="B818" s="64" t="str">
        <f ca="1">IFERROR(INDEX(UNSPSCDes,MATCH(INDIRECT(ADDRESS(ROW(),COLUMN()-1,4)),UNSPSCCode,0)),"")</f>
        <v>Cauchos</v>
      </c>
      <c r="C818" s="63" t="s">
        <v>18143</v>
      </c>
      <c r="D818" s="63">
        <v>3</v>
      </c>
      <c r="E818" s="66">
        <v>3000</v>
      </c>
      <c r="F818" s="65">
        <f ca="1">INDIRECT(ADDRESS(ROW(),COLUMN()-2,4))*INDIRECT(ADDRESS(ROW(),COLUMN()-1,4))</f>
        <v>9000</v>
      </c>
      <c r="G818" s="5"/>
      <c r="H818" s="5"/>
      <c r="I818" s="5"/>
      <c r="J818" s="5"/>
    </row>
    <row r="819" spans="1:10" ht="14.1" customHeight="1" x14ac:dyDescent="0.2">
      <c r="A819" s="5"/>
      <c r="B819" s="5"/>
      <c r="C819" s="5"/>
      <c r="D819" s="5"/>
      <c r="E819" s="68" t="s">
        <v>12549</v>
      </c>
      <c r="F819" s="69">
        <f ca="1">SUM(Table375[MONTO TOTAL ESTIMADO])</f>
        <v>45999.999900000003</v>
      </c>
      <c r="G819" s="5"/>
      <c r="H819" s="5" t="str">
        <f>C809</f>
        <v>Bienes</v>
      </c>
      <c r="I819" s="5" t="str">
        <f>E809</f>
        <v>Sí</v>
      </c>
      <c r="J819" s="5" t="str">
        <f>D809</f>
        <v>Compras por debajo del Umbral</v>
      </c>
    </row>
    <row r="820" spans="1:10" ht="14.1" customHeight="1" thickBot="1" x14ac:dyDescent="0.3"/>
    <row r="821" spans="1:10" ht="33.75" customHeight="1" thickBot="1" x14ac:dyDescent="0.25">
      <c r="A821" s="59" t="s">
        <v>16382</v>
      </c>
      <c r="B821" s="59" t="s">
        <v>161</v>
      </c>
      <c r="C821" s="59" t="s">
        <v>11723</v>
      </c>
      <c r="D821" s="59" t="s">
        <v>14377</v>
      </c>
      <c r="E821" s="59" t="s">
        <v>10961</v>
      </c>
      <c r="F821" s="59" t="s">
        <v>11094</v>
      </c>
      <c r="G821" s="5"/>
      <c r="H821" s="5"/>
      <c r="I821" s="5"/>
      <c r="J821" s="5"/>
    </row>
    <row r="822" spans="1:10" ht="13.5" customHeight="1" thickBot="1" x14ac:dyDescent="0.25">
      <c r="A822" s="61" t="s">
        <v>18861</v>
      </c>
      <c r="B822" s="61" t="s">
        <v>18861</v>
      </c>
      <c r="C822" s="61" t="s">
        <v>17798</v>
      </c>
      <c r="D822" s="61" t="s">
        <v>10170</v>
      </c>
      <c r="E822" s="61" t="s">
        <v>8854</v>
      </c>
      <c r="F822" s="61"/>
      <c r="G822" s="5"/>
      <c r="H822" s="5"/>
      <c r="I822" s="5"/>
      <c r="J822" s="5"/>
    </row>
    <row r="823" spans="1:10" ht="14.1" customHeight="1" thickBot="1" x14ac:dyDescent="0.25">
      <c r="A823" s="80" t="s">
        <v>14828</v>
      </c>
      <c r="B823" s="62" t="s">
        <v>8528</v>
      </c>
      <c r="C823" s="71">
        <v>45019</v>
      </c>
      <c r="D823" s="80" t="s">
        <v>9385</v>
      </c>
      <c r="E823" s="62" t="s">
        <v>13092</v>
      </c>
      <c r="F823" s="61" t="s">
        <v>3080</v>
      </c>
      <c r="G823" s="5"/>
      <c r="H823" s="5"/>
      <c r="I823" s="5"/>
      <c r="J823" s="5"/>
    </row>
    <row r="824" spans="1:10" ht="14.1" customHeight="1" thickBot="1" x14ac:dyDescent="0.25">
      <c r="A824" s="81"/>
      <c r="B824" s="62" t="s">
        <v>1786</v>
      </c>
      <c r="C824" s="60">
        <f>IF(C823="","",IF(AND(MONTH(C823)&gt;=1,MONTH(C823)&lt;=3),1,IF(AND(MONTH(C823)&gt;=4,MONTH(C823)&lt;=6),2,IF(AND(MONTH(C823)&gt;=7,MONTH(C823)&lt;=9),3,4))))</f>
        <v>2</v>
      </c>
      <c r="D824" s="81"/>
      <c r="E824" s="62" t="s">
        <v>2417</v>
      </c>
      <c r="F824" s="61" t="s">
        <v>11111</v>
      </c>
      <c r="G824" s="5"/>
      <c r="H824" s="5"/>
      <c r="I824" s="5"/>
      <c r="J824" s="5"/>
    </row>
    <row r="825" spans="1:10" ht="14.1" customHeight="1" thickBot="1" x14ac:dyDescent="0.25">
      <c r="A825" s="81"/>
      <c r="B825" s="62" t="s">
        <v>12941</v>
      </c>
      <c r="C825" s="71">
        <v>45020</v>
      </c>
      <c r="D825" s="81"/>
      <c r="E825" s="62" t="s">
        <v>3073</v>
      </c>
      <c r="F825" s="61" t="s">
        <v>11111</v>
      </c>
      <c r="G825" s="5"/>
      <c r="H825" s="5"/>
      <c r="I825" s="5"/>
      <c r="J825" s="5"/>
    </row>
    <row r="826" spans="1:10" ht="14.1" customHeight="1" thickBot="1" x14ac:dyDescent="0.25">
      <c r="A826" s="81"/>
      <c r="B826" s="62" t="s">
        <v>1786</v>
      </c>
      <c r="C826" s="60">
        <f>IF(C825="","",IF(AND(MONTH(C825)&gt;=1,MONTH(C825)&lt;=3),1,IF(AND(MONTH(C825)&gt;=4,MONTH(C825)&lt;=6),2,IF(AND(MONTH(C825)&gt;=7,MONTH(C825)&lt;=9),3,4))))</f>
        <v>2</v>
      </c>
      <c r="D826" s="81"/>
      <c r="E826" s="62" t="s">
        <v>13191</v>
      </c>
      <c r="F826" s="61" t="s">
        <v>11111</v>
      </c>
      <c r="G826" s="5"/>
      <c r="H826" s="5"/>
      <c r="I826" s="5"/>
      <c r="J826" s="5"/>
    </row>
    <row r="827" spans="1:10" ht="14.1" customHeight="1" thickBot="1" x14ac:dyDescent="0.25">
      <c r="A827" s="5"/>
      <c r="B827" s="5"/>
      <c r="C827" s="5"/>
      <c r="D827" s="5"/>
      <c r="E827" s="5"/>
      <c r="F827" s="5"/>
      <c r="G827" s="5"/>
      <c r="H827" s="5"/>
      <c r="I827" s="5"/>
      <c r="J827" s="5"/>
    </row>
    <row r="828" spans="1:10" ht="14.1" customHeight="1" thickBot="1" x14ac:dyDescent="0.25">
      <c r="A828" s="67" t="s">
        <v>15735</v>
      </c>
      <c r="B828" s="67" t="s">
        <v>16146</v>
      </c>
      <c r="C828" s="67" t="s">
        <v>15641</v>
      </c>
      <c r="D828" s="67" t="s">
        <v>15251</v>
      </c>
      <c r="E828" s="67" t="s">
        <v>6932</v>
      </c>
      <c r="F828" s="67" t="s">
        <v>15280</v>
      </c>
      <c r="G828" s="5"/>
      <c r="H828" s="5"/>
      <c r="I828" s="5"/>
      <c r="J828" s="5"/>
    </row>
    <row r="829" spans="1:10" ht="14.1" customHeight="1" x14ac:dyDescent="0.2">
      <c r="A829" s="63">
        <v>24121807</v>
      </c>
      <c r="B829" s="64" t="str">
        <f ca="1">IFERROR(INDEX(UNSPSCDes,MATCH(INDIRECT(ADDRESS(ROW(),COLUMN()-1,4)),UNSPSCCode,0)),"")</f>
        <v>Recipientes de plástico</v>
      </c>
      <c r="C829" s="63" t="s">
        <v>18143</v>
      </c>
      <c r="D829" s="63">
        <v>3</v>
      </c>
      <c r="E829" s="66">
        <v>8333.3333000000002</v>
      </c>
      <c r="F829" s="65">
        <f ca="1">INDIRECT(ADDRESS(ROW(),COLUMN()-2,4))*INDIRECT(ADDRESS(ROW(),COLUMN()-1,4))</f>
        <v>24999.999900000003</v>
      </c>
      <c r="G829" s="5"/>
      <c r="H829" s="5"/>
      <c r="I829" s="5"/>
      <c r="J829" s="5"/>
    </row>
    <row r="830" spans="1:10" ht="13.5" customHeight="1" x14ac:dyDescent="0.2">
      <c r="A830" s="63">
        <v>24121807</v>
      </c>
      <c r="B830" s="64" t="str">
        <f ca="1">IFERROR(INDEX(UNSPSCDes,MATCH(INDIRECT(ADDRESS(ROW(),COLUMN()-1,4)),UNSPSCCode,0)),"")</f>
        <v>Recipientes de plástico</v>
      </c>
      <c r="C830" s="63" t="s">
        <v>18143</v>
      </c>
      <c r="D830" s="63">
        <v>3</v>
      </c>
      <c r="E830" s="66">
        <v>4000</v>
      </c>
      <c r="F830" s="65">
        <f ca="1">INDIRECT(ADDRESS(ROW(),COLUMN()-2,4))*INDIRECT(ADDRESS(ROW(),COLUMN()-1,4))</f>
        <v>12000</v>
      </c>
      <c r="G830" s="5"/>
      <c r="H830" s="5"/>
      <c r="I830" s="5"/>
      <c r="J830" s="5"/>
    </row>
    <row r="831" spans="1:10" ht="13.5" customHeight="1" x14ac:dyDescent="0.2">
      <c r="A831" s="77">
        <v>44122101</v>
      </c>
      <c r="B831" s="64" t="str">
        <f ca="1">IFERROR(INDEX(UNSPSCDes,MATCH(INDIRECT(ADDRESS(ROW(),COLUMN()-1,4)),UNSPSCCode,0)),"")</f>
        <v>Cauchos</v>
      </c>
      <c r="C831" s="63" t="s">
        <v>18143</v>
      </c>
      <c r="D831" s="63">
        <v>3</v>
      </c>
      <c r="E831" s="66">
        <v>3000</v>
      </c>
      <c r="F831" s="65">
        <f ca="1">INDIRECT(ADDRESS(ROW(),COLUMN()-2,4))*INDIRECT(ADDRESS(ROW(),COLUMN()-1,4))</f>
        <v>9000</v>
      </c>
      <c r="G831" s="5"/>
      <c r="H831" s="5"/>
      <c r="I831" s="5"/>
      <c r="J831" s="5"/>
    </row>
    <row r="832" spans="1:10" ht="14.1" customHeight="1" x14ac:dyDescent="0.2">
      <c r="A832" s="5"/>
      <c r="B832" s="5"/>
      <c r="C832" s="5"/>
      <c r="D832" s="5"/>
      <c r="E832" s="68" t="s">
        <v>12549</v>
      </c>
      <c r="F832" s="69">
        <f ca="1">SUM(Table376[MONTO TOTAL ESTIMADO])</f>
        <v>45999.999900000003</v>
      </c>
      <c r="G832" s="5"/>
      <c r="H832" s="5" t="str">
        <f>C822</f>
        <v>Bienes</v>
      </c>
      <c r="I832" s="5" t="str">
        <f>E822</f>
        <v>Sí</v>
      </c>
      <c r="J832" s="5" t="str">
        <f>D822</f>
        <v>Compras por debajo del Umbral</v>
      </c>
    </row>
    <row r="833" spans="1:10" ht="14.1" customHeight="1" thickBot="1" x14ac:dyDescent="0.3"/>
    <row r="834" spans="1:10" ht="33.75" customHeight="1" thickBot="1" x14ac:dyDescent="0.25">
      <c r="A834" s="59" t="s">
        <v>16382</v>
      </c>
      <c r="B834" s="59" t="s">
        <v>161</v>
      </c>
      <c r="C834" s="59" t="s">
        <v>11723</v>
      </c>
      <c r="D834" s="59" t="s">
        <v>14377</v>
      </c>
      <c r="E834" s="59" t="s">
        <v>10961</v>
      </c>
      <c r="F834" s="59" t="s">
        <v>11094</v>
      </c>
      <c r="G834" s="5"/>
      <c r="H834" s="5"/>
      <c r="I834" s="5"/>
      <c r="J834" s="5"/>
    </row>
    <row r="835" spans="1:10" ht="14.1" customHeight="1" thickBot="1" x14ac:dyDescent="0.25">
      <c r="A835" s="61" t="s">
        <v>18861</v>
      </c>
      <c r="B835" s="61" t="s">
        <v>18861</v>
      </c>
      <c r="C835" s="61" t="s">
        <v>17798</v>
      </c>
      <c r="D835" s="61" t="s">
        <v>10170</v>
      </c>
      <c r="E835" s="61" t="s">
        <v>8854</v>
      </c>
      <c r="F835" s="61"/>
      <c r="G835" s="5"/>
      <c r="H835" s="5"/>
      <c r="I835" s="5"/>
      <c r="J835" s="5"/>
    </row>
    <row r="836" spans="1:10" ht="14.1" customHeight="1" thickBot="1" x14ac:dyDescent="0.25">
      <c r="A836" s="80" t="s">
        <v>14828</v>
      </c>
      <c r="B836" s="62" t="s">
        <v>8528</v>
      </c>
      <c r="C836" s="71">
        <v>45110</v>
      </c>
      <c r="D836" s="80" t="s">
        <v>9385</v>
      </c>
      <c r="E836" s="62" t="s">
        <v>13092</v>
      </c>
      <c r="F836" s="61" t="s">
        <v>3080</v>
      </c>
      <c r="G836" s="5"/>
      <c r="H836" s="5"/>
      <c r="I836" s="5"/>
      <c r="J836" s="5"/>
    </row>
    <row r="837" spans="1:10" ht="14.1" customHeight="1" thickBot="1" x14ac:dyDescent="0.25">
      <c r="A837" s="81"/>
      <c r="B837" s="62" t="s">
        <v>1786</v>
      </c>
      <c r="C837" s="60">
        <f>IF(C836="","",IF(AND(MONTH(C836)&gt;=1,MONTH(C836)&lt;=3),1,IF(AND(MONTH(C836)&gt;=4,MONTH(C836)&lt;=6),2,IF(AND(MONTH(C836)&gt;=7,MONTH(C836)&lt;=9),3,4))))</f>
        <v>3</v>
      </c>
      <c r="D837" s="81"/>
      <c r="E837" s="62" t="s">
        <v>2417</v>
      </c>
      <c r="F837" s="61" t="s">
        <v>11111</v>
      </c>
      <c r="G837" s="5"/>
      <c r="H837" s="5"/>
      <c r="I837" s="5"/>
      <c r="J837" s="5"/>
    </row>
    <row r="838" spans="1:10" ht="14.1" customHeight="1" thickBot="1" x14ac:dyDescent="0.25">
      <c r="A838" s="81"/>
      <c r="B838" s="62" t="s">
        <v>12941</v>
      </c>
      <c r="C838" s="71">
        <v>45111</v>
      </c>
      <c r="D838" s="81"/>
      <c r="E838" s="62" t="s">
        <v>3073</v>
      </c>
      <c r="F838" s="61" t="s">
        <v>11111</v>
      </c>
      <c r="G838" s="5"/>
      <c r="H838" s="5"/>
      <c r="I838" s="5"/>
      <c r="J838" s="5"/>
    </row>
    <row r="839" spans="1:10" ht="14.1" customHeight="1" thickBot="1" x14ac:dyDescent="0.25">
      <c r="A839" s="81"/>
      <c r="B839" s="62" t="s">
        <v>1786</v>
      </c>
      <c r="C839" s="60">
        <f>IF(C838="","",IF(AND(MONTH(C838)&gt;=1,MONTH(C838)&lt;=3),1,IF(AND(MONTH(C838)&gt;=4,MONTH(C838)&lt;=6),2,IF(AND(MONTH(C838)&gt;=7,MONTH(C838)&lt;=9),3,4))))</f>
        <v>3</v>
      </c>
      <c r="D839" s="81"/>
      <c r="E839" s="62" t="s">
        <v>13191</v>
      </c>
      <c r="F839" s="61" t="s">
        <v>11111</v>
      </c>
      <c r="G839" s="5"/>
      <c r="H839" s="5"/>
      <c r="I839" s="5"/>
      <c r="J839" s="5"/>
    </row>
    <row r="840" spans="1:10" ht="14.1" customHeight="1" thickBot="1" x14ac:dyDescent="0.25">
      <c r="A840" s="5"/>
      <c r="B840" s="5"/>
      <c r="C840" s="5"/>
      <c r="D840" s="5"/>
      <c r="E840" s="5"/>
      <c r="F840" s="5"/>
      <c r="G840" s="5"/>
      <c r="H840" s="5"/>
      <c r="I840" s="5"/>
      <c r="J840" s="5"/>
    </row>
    <row r="841" spans="1:10" ht="14.1" customHeight="1" thickBot="1" x14ac:dyDescent="0.25">
      <c r="A841" s="67" t="s">
        <v>15735</v>
      </c>
      <c r="B841" s="67" t="s">
        <v>16146</v>
      </c>
      <c r="C841" s="67" t="s">
        <v>15641</v>
      </c>
      <c r="D841" s="67" t="s">
        <v>15251</v>
      </c>
      <c r="E841" s="67" t="s">
        <v>6932</v>
      </c>
      <c r="F841" s="67" t="s">
        <v>15280</v>
      </c>
      <c r="G841" s="5"/>
      <c r="H841" s="5"/>
      <c r="I841" s="5"/>
      <c r="J841" s="5"/>
    </row>
    <row r="842" spans="1:10" ht="14.1" customHeight="1" x14ac:dyDescent="0.2">
      <c r="A842" s="63">
        <v>24121807</v>
      </c>
      <c r="B842" s="64" t="str">
        <f ca="1">IFERROR(INDEX(UNSPSCDes,MATCH(INDIRECT(ADDRESS(ROW(),COLUMN()-1,4)),UNSPSCCode,0)),"")</f>
        <v>Recipientes de plástico</v>
      </c>
      <c r="C842" s="63" t="s">
        <v>18143</v>
      </c>
      <c r="D842" s="63">
        <v>3</v>
      </c>
      <c r="E842" s="66">
        <v>8333.3333000000002</v>
      </c>
      <c r="F842" s="65">
        <f ca="1">INDIRECT(ADDRESS(ROW(),COLUMN()-2,4))*INDIRECT(ADDRESS(ROW(),COLUMN()-1,4))</f>
        <v>24999.999900000003</v>
      </c>
      <c r="G842" s="5"/>
      <c r="H842" s="5"/>
      <c r="I842" s="5"/>
      <c r="J842" s="5"/>
    </row>
    <row r="843" spans="1:10" ht="13.5" customHeight="1" x14ac:dyDescent="0.2">
      <c r="A843" s="63">
        <v>24121807</v>
      </c>
      <c r="B843" s="64" t="str">
        <f ca="1">IFERROR(INDEX(UNSPSCDes,MATCH(INDIRECT(ADDRESS(ROW(),COLUMN()-1,4)),UNSPSCCode,0)),"")</f>
        <v>Recipientes de plástico</v>
      </c>
      <c r="C843" s="63" t="s">
        <v>18143</v>
      </c>
      <c r="D843" s="63">
        <v>3</v>
      </c>
      <c r="E843" s="66">
        <v>4000</v>
      </c>
      <c r="F843" s="65">
        <f ca="1">INDIRECT(ADDRESS(ROW(),COLUMN()-2,4))*INDIRECT(ADDRESS(ROW(),COLUMN()-1,4))</f>
        <v>12000</v>
      </c>
      <c r="G843" s="5"/>
      <c r="H843" s="5"/>
      <c r="I843" s="5"/>
      <c r="J843" s="5"/>
    </row>
    <row r="844" spans="1:10" ht="13.5" customHeight="1" x14ac:dyDescent="0.2">
      <c r="A844" s="77">
        <v>44122101</v>
      </c>
      <c r="B844" s="64" t="str">
        <f ca="1">IFERROR(INDEX(UNSPSCDes,MATCH(INDIRECT(ADDRESS(ROW(),COLUMN()-1,4)),UNSPSCCode,0)),"")</f>
        <v>Cauchos</v>
      </c>
      <c r="C844" s="63" t="s">
        <v>18143</v>
      </c>
      <c r="D844" s="63">
        <v>3</v>
      </c>
      <c r="E844" s="66">
        <v>3000</v>
      </c>
      <c r="F844" s="65">
        <f ca="1">INDIRECT(ADDRESS(ROW(),COLUMN()-2,4))*INDIRECT(ADDRESS(ROW(),COLUMN()-1,4))</f>
        <v>9000</v>
      </c>
      <c r="G844" s="5"/>
      <c r="H844" s="5"/>
      <c r="I844" s="5"/>
      <c r="J844" s="5"/>
    </row>
    <row r="845" spans="1:10" ht="14.1" customHeight="1" x14ac:dyDescent="0.2">
      <c r="A845" s="5"/>
      <c r="B845" s="5"/>
      <c r="C845" s="5"/>
      <c r="D845" s="5"/>
      <c r="E845" s="68" t="s">
        <v>12549</v>
      </c>
      <c r="F845" s="69">
        <f ca="1">SUM(Table377[MONTO TOTAL ESTIMADO])</f>
        <v>45999.999900000003</v>
      </c>
      <c r="G845" s="5"/>
      <c r="H845" s="5" t="str">
        <f>C835</f>
        <v>Bienes</v>
      </c>
      <c r="I845" s="5" t="str">
        <f>E835</f>
        <v>Sí</v>
      </c>
      <c r="J845" s="5" t="str">
        <f>D835</f>
        <v>Compras por debajo del Umbral</v>
      </c>
    </row>
    <row r="846" spans="1:10" ht="14.1" customHeight="1" thickBot="1" x14ac:dyDescent="0.3"/>
    <row r="847" spans="1:10" ht="33.75" customHeight="1" thickBot="1" x14ac:dyDescent="0.25">
      <c r="A847" s="59" t="s">
        <v>16382</v>
      </c>
      <c r="B847" s="59" t="s">
        <v>161</v>
      </c>
      <c r="C847" s="59" t="s">
        <v>11723</v>
      </c>
      <c r="D847" s="59" t="s">
        <v>14377</v>
      </c>
      <c r="E847" s="59" t="s">
        <v>10961</v>
      </c>
      <c r="F847" s="59" t="s">
        <v>11094</v>
      </c>
      <c r="G847" s="5"/>
      <c r="H847" s="5"/>
      <c r="I847" s="5"/>
      <c r="J847" s="5"/>
    </row>
    <row r="848" spans="1:10" ht="14.1" customHeight="1" thickBot="1" x14ac:dyDescent="0.25">
      <c r="A848" s="61" t="s">
        <v>18861</v>
      </c>
      <c r="B848" s="61" t="s">
        <v>18861</v>
      </c>
      <c r="C848" s="61" t="s">
        <v>17798</v>
      </c>
      <c r="D848" s="61" t="s">
        <v>10170</v>
      </c>
      <c r="E848" s="61" t="s">
        <v>8854</v>
      </c>
      <c r="F848" s="61"/>
      <c r="G848" s="5"/>
      <c r="H848" s="5"/>
      <c r="I848" s="5"/>
      <c r="J848" s="5"/>
    </row>
    <row r="849" spans="1:10" ht="14.1" customHeight="1" thickBot="1" x14ac:dyDescent="0.25">
      <c r="A849" s="80" t="s">
        <v>14828</v>
      </c>
      <c r="B849" s="62" t="s">
        <v>8528</v>
      </c>
      <c r="C849" s="71">
        <v>45201</v>
      </c>
      <c r="D849" s="80" t="s">
        <v>9385</v>
      </c>
      <c r="E849" s="62" t="s">
        <v>13092</v>
      </c>
      <c r="F849" s="61" t="s">
        <v>3080</v>
      </c>
      <c r="G849" s="5"/>
      <c r="H849" s="5"/>
      <c r="I849" s="5"/>
      <c r="J849" s="5"/>
    </row>
    <row r="850" spans="1:10" ht="14.1" customHeight="1" thickBot="1" x14ac:dyDescent="0.25">
      <c r="A850" s="81"/>
      <c r="B850" s="62" t="s">
        <v>1786</v>
      </c>
      <c r="C850" s="60">
        <f>IF(C849="","",IF(AND(MONTH(C849)&gt;=1,MONTH(C849)&lt;=3),1,IF(AND(MONTH(C849)&gt;=4,MONTH(C849)&lt;=6),2,IF(AND(MONTH(C849)&gt;=7,MONTH(C849)&lt;=9),3,4))))</f>
        <v>4</v>
      </c>
      <c r="D850" s="81"/>
      <c r="E850" s="62" t="s">
        <v>2417</v>
      </c>
      <c r="F850" s="61" t="s">
        <v>11111</v>
      </c>
      <c r="G850" s="5"/>
      <c r="H850" s="5"/>
      <c r="I850" s="5"/>
      <c r="J850" s="5"/>
    </row>
    <row r="851" spans="1:10" ht="14.1" customHeight="1" thickBot="1" x14ac:dyDescent="0.25">
      <c r="A851" s="81"/>
      <c r="B851" s="62" t="s">
        <v>12941</v>
      </c>
      <c r="C851" s="71">
        <v>45202</v>
      </c>
      <c r="D851" s="81"/>
      <c r="E851" s="62" t="s">
        <v>3073</v>
      </c>
      <c r="F851" s="61" t="s">
        <v>11111</v>
      </c>
      <c r="G851" s="5"/>
      <c r="H851" s="5"/>
      <c r="I851" s="5"/>
      <c r="J851" s="5"/>
    </row>
    <row r="852" spans="1:10" ht="14.1" customHeight="1" thickBot="1" x14ac:dyDescent="0.25">
      <c r="A852" s="81"/>
      <c r="B852" s="62" t="s">
        <v>1786</v>
      </c>
      <c r="C852" s="60">
        <f>IF(C851="","",IF(AND(MONTH(C851)&gt;=1,MONTH(C851)&lt;=3),1,IF(AND(MONTH(C851)&gt;=4,MONTH(C851)&lt;=6),2,IF(AND(MONTH(C851)&gt;=7,MONTH(C851)&lt;=9),3,4))))</f>
        <v>4</v>
      </c>
      <c r="D852" s="81"/>
      <c r="E852" s="62" t="s">
        <v>13191</v>
      </c>
      <c r="F852" s="61" t="s">
        <v>11111</v>
      </c>
      <c r="G852" s="5"/>
      <c r="H852" s="5"/>
      <c r="I852" s="5"/>
      <c r="J852" s="5"/>
    </row>
    <row r="853" spans="1:10" ht="14.1" customHeight="1" thickBot="1" x14ac:dyDescent="0.25">
      <c r="A853" s="5"/>
      <c r="B853" s="5"/>
      <c r="C853" s="5"/>
      <c r="D853" s="5"/>
      <c r="E853" s="5"/>
      <c r="F853" s="5"/>
      <c r="G853" s="5"/>
      <c r="H853" s="5"/>
      <c r="I853" s="5"/>
      <c r="J853" s="5"/>
    </row>
    <row r="854" spans="1:10" ht="14.1" customHeight="1" thickBot="1" x14ac:dyDescent="0.25">
      <c r="A854" s="67" t="s">
        <v>15735</v>
      </c>
      <c r="B854" s="67" t="s">
        <v>16146</v>
      </c>
      <c r="C854" s="67" t="s">
        <v>15641</v>
      </c>
      <c r="D854" s="67" t="s">
        <v>15251</v>
      </c>
      <c r="E854" s="67" t="s">
        <v>6932</v>
      </c>
      <c r="F854" s="67" t="s">
        <v>15280</v>
      </c>
      <c r="G854" s="5"/>
      <c r="H854" s="5"/>
      <c r="I854" s="5"/>
      <c r="J854" s="5"/>
    </row>
    <row r="855" spans="1:10" ht="14.1" customHeight="1" x14ac:dyDescent="0.2">
      <c r="A855" s="63">
        <v>24121807</v>
      </c>
      <c r="B855" s="64" t="str">
        <f ca="1">IFERROR(INDEX(UNSPSCDes,MATCH(INDIRECT(ADDRESS(ROW(),COLUMN()-1,4)),UNSPSCCode,0)),"")</f>
        <v>Recipientes de plástico</v>
      </c>
      <c r="C855" s="63" t="s">
        <v>18143</v>
      </c>
      <c r="D855" s="63">
        <v>3</v>
      </c>
      <c r="E855" s="66">
        <v>8333.3330000000005</v>
      </c>
      <c r="F855" s="65">
        <f ca="1">INDIRECT(ADDRESS(ROW(),COLUMN()-2,4))*INDIRECT(ADDRESS(ROW(),COLUMN()-1,4))</f>
        <v>24999.999000000003</v>
      </c>
      <c r="G855" s="5"/>
      <c r="H855" s="5"/>
      <c r="I855" s="5"/>
      <c r="J855" s="5"/>
    </row>
    <row r="856" spans="1:10" ht="13.5" customHeight="1" x14ac:dyDescent="0.2">
      <c r="A856" s="63">
        <v>24121807</v>
      </c>
      <c r="B856" s="64" t="str">
        <f ca="1">IFERROR(INDEX(UNSPSCDes,MATCH(INDIRECT(ADDRESS(ROW(),COLUMN()-1,4)),UNSPSCCode,0)),"")</f>
        <v>Recipientes de plástico</v>
      </c>
      <c r="C856" s="63" t="s">
        <v>18143</v>
      </c>
      <c r="D856" s="63">
        <v>3</v>
      </c>
      <c r="E856" s="66">
        <v>4000</v>
      </c>
      <c r="F856" s="65">
        <f ca="1">INDIRECT(ADDRESS(ROW(),COLUMN()-2,4))*INDIRECT(ADDRESS(ROW(),COLUMN()-1,4))</f>
        <v>12000</v>
      </c>
      <c r="G856" s="5"/>
      <c r="H856" s="5"/>
      <c r="I856" s="5"/>
      <c r="J856" s="5"/>
    </row>
    <row r="857" spans="1:10" ht="13.5" customHeight="1" x14ac:dyDescent="0.2">
      <c r="A857" s="77">
        <v>44122101</v>
      </c>
      <c r="B857" s="64" t="str">
        <f ca="1">IFERROR(INDEX(UNSPSCDes,MATCH(INDIRECT(ADDRESS(ROW(),COLUMN()-1,4)),UNSPSCCode,0)),"")</f>
        <v>Cauchos</v>
      </c>
      <c r="C857" s="63" t="s">
        <v>18143</v>
      </c>
      <c r="D857" s="63">
        <v>3</v>
      </c>
      <c r="E857" s="66">
        <v>3000</v>
      </c>
      <c r="F857" s="65">
        <f ca="1">INDIRECT(ADDRESS(ROW(),COLUMN()-2,4))*INDIRECT(ADDRESS(ROW(),COLUMN()-1,4))</f>
        <v>9000</v>
      </c>
      <c r="G857" s="5"/>
      <c r="H857" s="5"/>
      <c r="I857" s="5"/>
      <c r="J857" s="5"/>
    </row>
    <row r="858" spans="1:10" ht="14.1" customHeight="1" x14ac:dyDescent="0.2">
      <c r="A858" s="5"/>
      <c r="B858" s="5"/>
      <c r="C858" s="5"/>
      <c r="D858" s="5"/>
      <c r="E858" s="68" t="s">
        <v>12549</v>
      </c>
      <c r="F858" s="69">
        <f ca="1">SUM(Table378[MONTO TOTAL ESTIMADO])</f>
        <v>45999.999000000003</v>
      </c>
      <c r="G858" s="5"/>
      <c r="H858" s="5" t="str">
        <f>C848</f>
        <v>Bienes</v>
      </c>
      <c r="I858" s="5" t="str">
        <f>E848</f>
        <v>Sí</v>
      </c>
      <c r="J858" s="5" t="str">
        <f>D848</f>
        <v>Compras por debajo del Umbral</v>
      </c>
    </row>
    <row r="859" spans="1:10" ht="14.1" customHeight="1" thickBot="1" x14ac:dyDescent="0.3"/>
    <row r="860" spans="1:10" ht="33.75" customHeight="1" thickBot="1" x14ac:dyDescent="0.25">
      <c r="A860" s="59" t="s">
        <v>16382</v>
      </c>
      <c r="B860" s="59" t="s">
        <v>161</v>
      </c>
      <c r="C860" s="59" t="s">
        <v>11723</v>
      </c>
      <c r="D860" s="59" t="s">
        <v>14377</v>
      </c>
      <c r="E860" s="59" t="s">
        <v>10961</v>
      </c>
      <c r="F860" s="59" t="s">
        <v>11094</v>
      </c>
      <c r="G860" s="5"/>
      <c r="H860" s="5"/>
      <c r="I860" s="5"/>
      <c r="J860" s="5"/>
    </row>
    <row r="861" spans="1:10" ht="14.1" customHeight="1" thickBot="1" x14ac:dyDescent="0.25">
      <c r="A861" s="61" t="s">
        <v>18862</v>
      </c>
      <c r="B861" s="61" t="s">
        <v>18862</v>
      </c>
      <c r="C861" s="61" t="s">
        <v>17798</v>
      </c>
      <c r="D861" s="61" t="s">
        <v>10170</v>
      </c>
      <c r="E861" s="61" t="s">
        <v>8854</v>
      </c>
      <c r="F861" s="61"/>
      <c r="G861" s="5"/>
      <c r="H861" s="5"/>
      <c r="I861" s="5"/>
      <c r="J861" s="5"/>
    </row>
    <row r="862" spans="1:10" ht="14.1" customHeight="1" thickBot="1" x14ac:dyDescent="0.25">
      <c r="A862" s="80" t="s">
        <v>14828</v>
      </c>
      <c r="B862" s="62" t="s">
        <v>8528</v>
      </c>
      <c r="C862" s="71">
        <v>44928</v>
      </c>
      <c r="D862" s="80" t="s">
        <v>9385</v>
      </c>
      <c r="E862" s="62" t="s">
        <v>13092</v>
      </c>
      <c r="F862" s="61" t="s">
        <v>3080</v>
      </c>
      <c r="G862" s="5"/>
      <c r="H862" s="5"/>
      <c r="I862" s="5"/>
      <c r="J862" s="5"/>
    </row>
    <row r="863" spans="1:10" ht="14.1" customHeight="1" thickBot="1" x14ac:dyDescent="0.25">
      <c r="A863" s="81"/>
      <c r="B863" s="62" t="s">
        <v>1786</v>
      </c>
      <c r="C863" s="60">
        <f>IF(C862="","",IF(AND(MONTH(C862)&gt;=1,MONTH(C862)&lt;=3),1,IF(AND(MONTH(C862)&gt;=4,MONTH(C862)&lt;=6),2,IF(AND(MONTH(C862)&gt;=7,MONTH(C862)&lt;=9),3,4))))</f>
        <v>1</v>
      </c>
      <c r="D863" s="81"/>
      <c r="E863" s="62" t="s">
        <v>2417</v>
      </c>
      <c r="F863" s="61" t="s">
        <v>11111</v>
      </c>
      <c r="G863" s="5"/>
      <c r="H863" s="5"/>
      <c r="I863" s="5"/>
      <c r="J863" s="5"/>
    </row>
    <row r="864" spans="1:10" ht="14.1" customHeight="1" thickBot="1" x14ac:dyDescent="0.25">
      <c r="A864" s="81"/>
      <c r="B864" s="62" t="s">
        <v>12941</v>
      </c>
      <c r="C864" s="71">
        <v>44929</v>
      </c>
      <c r="D864" s="81"/>
      <c r="E864" s="62" t="s">
        <v>3073</v>
      </c>
      <c r="F864" s="61" t="s">
        <v>11111</v>
      </c>
      <c r="G864" s="5"/>
      <c r="H864" s="5"/>
      <c r="I864" s="5"/>
      <c r="J864" s="5"/>
    </row>
    <row r="865" spans="1:10" ht="14.1" customHeight="1" thickBot="1" x14ac:dyDescent="0.25">
      <c r="A865" s="81"/>
      <c r="B865" s="62" t="s">
        <v>1786</v>
      </c>
      <c r="C865" s="60">
        <f>IF(C864="","",IF(AND(MONTH(C864)&gt;=1,MONTH(C864)&lt;=3),1,IF(AND(MONTH(C864)&gt;=4,MONTH(C864)&lt;=6),2,IF(AND(MONTH(C864)&gt;=7,MONTH(C864)&lt;=9),3,4))))</f>
        <v>1</v>
      </c>
      <c r="D865" s="81"/>
      <c r="E865" s="62" t="s">
        <v>13191</v>
      </c>
      <c r="F865" s="61" t="s">
        <v>11111</v>
      </c>
      <c r="G865" s="5"/>
      <c r="H865" s="5"/>
      <c r="I865" s="5"/>
      <c r="J865" s="5"/>
    </row>
    <row r="866" spans="1:10" ht="14.1" customHeight="1" thickBot="1" x14ac:dyDescent="0.25">
      <c r="A866" s="5"/>
      <c r="B866" s="5"/>
      <c r="C866" s="5"/>
      <c r="D866" s="5"/>
      <c r="E866" s="5"/>
      <c r="F866" s="5"/>
      <c r="G866" s="5"/>
      <c r="H866" s="5"/>
      <c r="I866" s="5"/>
      <c r="J866" s="5"/>
    </row>
    <row r="867" spans="1:10" ht="14.1" customHeight="1" thickBot="1" x14ac:dyDescent="0.25">
      <c r="A867" s="67" t="s">
        <v>15735</v>
      </c>
      <c r="B867" s="67" t="s">
        <v>16146</v>
      </c>
      <c r="C867" s="67" t="s">
        <v>15641</v>
      </c>
      <c r="D867" s="67" t="s">
        <v>15251</v>
      </c>
      <c r="E867" s="67" t="s">
        <v>6932</v>
      </c>
      <c r="F867" s="67" t="s">
        <v>15280</v>
      </c>
      <c r="G867" s="5"/>
      <c r="H867" s="5"/>
      <c r="I867" s="5"/>
      <c r="J867" s="5"/>
    </row>
    <row r="868" spans="1:10" ht="13.5" customHeight="1" x14ac:dyDescent="0.2">
      <c r="A868" s="77">
        <v>27113201</v>
      </c>
      <c r="B868" s="64" t="str">
        <f ca="1">IFERROR(INDEX(UNSPSCDes,MATCH(INDIRECT(ADDRESS(ROW(),COLUMN()-1,4)),UNSPSCCode,0)),"")</f>
        <v>Conjuntos generales de herramientas</v>
      </c>
      <c r="C868" s="63" t="s">
        <v>18143</v>
      </c>
      <c r="D868" s="63">
        <v>3</v>
      </c>
      <c r="E868" s="66">
        <v>8000</v>
      </c>
      <c r="F868" s="65">
        <f ca="1">INDIRECT(ADDRESS(ROW(),COLUMN()-2,4))*INDIRECT(ADDRESS(ROW(),COLUMN()-1,4))</f>
        <v>24000</v>
      </c>
      <c r="G868" s="5"/>
      <c r="H868" s="5"/>
      <c r="I868" s="5"/>
      <c r="J868" s="5"/>
    </row>
    <row r="869" spans="1:10" ht="14.1" customHeight="1" x14ac:dyDescent="0.2">
      <c r="A869" s="5"/>
      <c r="B869" s="5"/>
      <c r="C869" s="5"/>
      <c r="D869" s="5"/>
      <c r="E869" s="68" t="s">
        <v>12549</v>
      </c>
      <c r="F869" s="69">
        <f ca="1">SUM(Table379[MONTO TOTAL ESTIMADO])</f>
        <v>24000</v>
      </c>
      <c r="G869" s="5"/>
      <c r="H869" s="5" t="str">
        <f>C861</f>
        <v>Bienes</v>
      </c>
      <c r="I869" s="5" t="str">
        <f>E861</f>
        <v>Sí</v>
      </c>
      <c r="J869" s="5" t="str">
        <f>D861</f>
        <v>Compras por debajo del Umbral</v>
      </c>
    </row>
    <row r="870" spans="1:10" ht="14.1" customHeight="1" thickBot="1" x14ac:dyDescent="0.3"/>
    <row r="871" spans="1:10" ht="33.75" customHeight="1" thickBot="1" x14ac:dyDescent="0.25">
      <c r="A871" s="59" t="s">
        <v>16382</v>
      </c>
      <c r="B871" s="59" t="s">
        <v>161</v>
      </c>
      <c r="C871" s="59" t="s">
        <v>11723</v>
      </c>
      <c r="D871" s="59" t="s">
        <v>14377</v>
      </c>
      <c r="E871" s="59" t="s">
        <v>10961</v>
      </c>
      <c r="F871" s="59" t="s">
        <v>11094</v>
      </c>
      <c r="G871" s="5"/>
      <c r="H871" s="5"/>
      <c r="I871" s="5"/>
      <c r="J871" s="5"/>
    </row>
    <row r="872" spans="1:10" ht="14.1" customHeight="1" thickBot="1" x14ac:dyDescent="0.25">
      <c r="A872" s="61" t="s">
        <v>18862</v>
      </c>
      <c r="B872" s="61" t="s">
        <v>18862</v>
      </c>
      <c r="C872" s="61" t="s">
        <v>17798</v>
      </c>
      <c r="D872" s="61" t="s">
        <v>10170</v>
      </c>
      <c r="E872" s="61" t="s">
        <v>8854</v>
      </c>
      <c r="F872" s="61"/>
      <c r="G872" s="5"/>
      <c r="H872" s="5"/>
      <c r="I872" s="5"/>
      <c r="J872" s="5"/>
    </row>
    <row r="873" spans="1:10" ht="14.1" customHeight="1" thickBot="1" x14ac:dyDescent="0.25">
      <c r="A873" s="80" t="s">
        <v>14828</v>
      </c>
      <c r="B873" s="62" t="s">
        <v>8528</v>
      </c>
      <c r="C873" s="71">
        <v>45019</v>
      </c>
      <c r="D873" s="80" t="s">
        <v>9385</v>
      </c>
      <c r="E873" s="62" t="s">
        <v>13092</v>
      </c>
      <c r="F873" s="61" t="s">
        <v>3080</v>
      </c>
      <c r="G873" s="5"/>
      <c r="H873" s="5"/>
      <c r="I873" s="5"/>
      <c r="J873" s="5"/>
    </row>
    <row r="874" spans="1:10" ht="14.1" customHeight="1" thickBot="1" x14ac:dyDescent="0.25">
      <c r="A874" s="81"/>
      <c r="B874" s="62" t="s">
        <v>1786</v>
      </c>
      <c r="C874" s="60">
        <f>IF(C873="","",IF(AND(MONTH(C873)&gt;=1,MONTH(C873)&lt;=3),1,IF(AND(MONTH(C873)&gt;=4,MONTH(C873)&lt;=6),2,IF(AND(MONTH(C873)&gt;=7,MONTH(C873)&lt;=9),3,4))))</f>
        <v>2</v>
      </c>
      <c r="D874" s="81"/>
      <c r="E874" s="62" t="s">
        <v>2417</v>
      </c>
      <c r="F874" s="61" t="s">
        <v>11111</v>
      </c>
      <c r="G874" s="5"/>
      <c r="H874" s="5"/>
      <c r="I874" s="5"/>
      <c r="J874" s="5"/>
    </row>
    <row r="875" spans="1:10" ht="14.1" customHeight="1" thickBot="1" x14ac:dyDescent="0.25">
      <c r="A875" s="81"/>
      <c r="B875" s="62" t="s">
        <v>12941</v>
      </c>
      <c r="C875" s="71">
        <v>45020</v>
      </c>
      <c r="D875" s="81"/>
      <c r="E875" s="62" t="s">
        <v>3073</v>
      </c>
      <c r="F875" s="61" t="s">
        <v>11111</v>
      </c>
      <c r="G875" s="5"/>
      <c r="H875" s="5"/>
      <c r="I875" s="5"/>
      <c r="J875" s="5"/>
    </row>
    <row r="876" spans="1:10" ht="14.1" customHeight="1" thickBot="1" x14ac:dyDescent="0.25">
      <c r="A876" s="81"/>
      <c r="B876" s="62" t="s">
        <v>1786</v>
      </c>
      <c r="C876" s="60">
        <f>IF(C875="","",IF(AND(MONTH(C875)&gt;=1,MONTH(C875)&lt;=3),1,IF(AND(MONTH(C875)&gt;=4,MONTH(C875)&lt;=6),2,IF(AND(MONTH(C875)&gt;=7,MONTH(C875)&lt;=9),3,4))))</f>
        <v>2</v>
      </c>
      <c r="D876" s="81"/>
      <c r="E876" s="62" t="s">
        <v>13191</v>
      </c>
      <c r="F876" s="61" t="s">
        <v>11111</v>
      </c>
      <c r="G876" s="5"/>
      <c r="H876" s="5"/>
      <c r="I876" s="5"/>
      <c r="J876" s="5"/>
    </row>
    <row r="877" spans="1:10" ht="14.1" customHeight="1" thickBot="1" x14ac:dyDescent="0.25">
      <c r="A877" s="5"/>
      <c r="B877" s="5"/>
      <c r="C877" s="5"/>
      <c r="D877" s="5"/>
      <c r="E877" s="5"/>
      <c r="F877" s="5"/>
      <c r="G877" s="5"/>
      <c r="H877" s="5"/>
      <c r="I877" s="5"/>
      <c r="J877" s="5"/>
    </row>
    <row r="878" spans="1:10" ht="14.1" customHeight="1" thickBot="1" x14ac:dyDescent="0.25">
      <c r="A878" s="67" t="s">
        <v>15735</v>
      </c>
      <c r="B878" s="67" t="s">
        <v>16146</v>
      </c>
      <c r="C878" s="67" t="s">
        <v>15641</v>
      </c>
      <c r="D878" s="67" t="s">
        <v>15251</v>
      </c>
      <c r="E878" s="67" t="s">
        <v>6932</v>
      </c>
      <c r="F878" s="67" t="s">
        <v>15280</v>
      </c>
      <c r="G878" s="5"/>
      <c r="H878" s="5"/>
      <c r="I878" s="5"/>
      <c r="J878" s="5"/>
    </row>
    <row r="879" spans="1:10" ht="13.5" customHeight="1" x14ac:dyDescent="0.2">
      <c r="A879" s="77">
        <v>27113201</v>
      </c>
      <c r="B879" s="64" t="str">
        <f ca="1">IFERROR(INDEX(UNSPSCDes,MATCH(INDIRECT(ADDRESS(ROW(),COLUMN()-1,4)),UNSPSCCode,0)),"")</f>
        <v>Conjuntos generales de herramientas</v>
      </c>
      <c r="C879" s="63" t="s">
        <v>18143</v>
      </c>
      <c r="D879" s="63">
        <v>3</v>
      </c>
      <c r="E879" s="66">
        <v>8000</v>
      </c>
      <c r="F879" s="65">
        <f ca="1">INDIRECT(ADDRESS(ROW(),COLUMN()-2,4))*INDIRECT(ADDRESS(ROW(),COLUMN()-1,4))</f>
        <v>24000</v>
      </c>
      <c r="G879" s="5"/>
      <c r="H879" s="5"/>
      <c r="I879" s="5"/>
      <c r="J879" s="5"/>
    </row>
    <row r="880" spans="1:10" ht="14.1" customHeight="1" x14ac:dyDescent="0.2">
      <c r="A880" s="5"/>
      <c r="B880" s="5"/>
      <c r="C880" s="5"/>
      <c r="D880" s="5"/>
      <c r="E880" s="68" t="s">
        <v>12549</v>
      </c>
      <c r="F880" s="69">
        <f ca="1">SUM(Table380[MONTO TOTAL ESTIMADO])</f>
        <v>24000</v>
      </c>
      <c r="G880" s="5"/>
      <c r="H880" s="5" t="str">
        <f>C872</f>
        <v>Bienes</v>
      </c>
      <c r="I880" s="5" t="str">
        <f>E872</f>
        <v>Sí</v>
      </c>
      <c r="J880" s="5" t="str">
        <f>D872</f>
        <v>Compras por debajo del Umbral</v>
      </c>
    </row>
    <row r="881" spans="1:10" ht="14.1" customHeight="1" thickBot="1" x14ac:dyDescent="0.3"/>
    <row r="882" spans="1:10" ht="33.75" customHeight="1" thickBot="1" x14ac:dyDescent="0.25">
      <c r="A882" s="59" t="s">
        <v>16382</v>
      </c>
      <c r="B882" s="59" t="s">
        <v>161</v>
      </c>
      <c r="C882" s="59" t="s">
        <v>11723</v>
      </c>
      <c r="D882" s="59" t="s">
        <v>14377</v>
      </c>
      <c r="E882" s="59" t="s">
        <v>10961</v>
      </c>
      <c r="F882" s="59" t="s">
        <v>11094</v>
      </c>
      <c r="G882" s="5"/>
      <c r="H882" s="5"/>
      <c r="I882" s="5"/>
      <c r="J882" s="5"/>
    </row>
    <row r="883" spans="1:10" ht="14.1" customHeight="1" thickBot="1" x14ac:dyDescent="0.25">
      <c r="A883" s="61" t="s">
        <v>18862</v>
      </c>
      <c r="B883" s="61" t="s">
        <v>18862</v>
      </c>
      <c r="C883" s="61" t="s">
        <v>17798</v>
      </c>
      <c r="D883" s="61" t="s">
        <v>10170</v>
      </c>
      <c r="E883" s="61" t="s">
        <v>8854</v>
      </c>
      <c r="F883" s="61"/>
      <c r="G883" s="5"/>
      <c r="H883" s="5"/>
      <c r="I883" s="5"/>
      <c r="J883" s="5"/>
    </row>
    <row r="884" spans="1:10" ht="14.1" customHeight="1" thickBot="1" x14ac:dyDescent="0.25">
      <c r="A884" s="80" t="s">
        <v>14828</v>
      </c>
      <c r="B884" s="62" t="s">
        <v>8528</v>
      </c>
      <c r="C884" s="71">
        <v>45110</v>
      </c>
      <c r="D884" s="80" t="s">
        <v>9385</v>
      </c>
      <c r="E884" s="62" t="s">
        <v>13092</v>
      </c>
      <c r="F884" s="61" t="s">
        <v>3080</v>
      </c>
      <c r="G884" s="5"/>
      <c r="H884" s="5"/>
      <c r="I884" s="5"/>
      <c r="J884" s="5"/>
    </row>
    <row r="885" spans="1:10" ht="14.1" customHeight="1" thickBot="1" x14ac:dyDescent="0.25">
      <c r="A885" s="81"/>
      <c r="B885" s="62" t="s">
        <v>1786</v>
      </c>
      <c r="C885" s="60">
        <f>IF(C884="","",IF(AND(MONTH(C884)&gt;=1,MONTH(C884)&lt;=3),1,IF(AND(MONTH(C884)&gt;=4,MONTH(C884)&lt;=6),2,IF(AND(MONTH(C884)&gt;=7,MONTH(C884)&lt;=9),3,4))))</f>
        <v>3</v>
      </c>
      <c r="D885" s="81"/>
      <c r="E885" s="62" t="s">
        <v>2417</v>
      </c>
      <c r="F885" s="61" t="s">
        <v>11111</v>
      </c>
      <c r="G885" s="5"/>
      <c r="H885" s="5"/>
      <c r="I885" s="5"/>
      <c r="J885" s="5"/>
    </row>
    <row r="886" spans="1:10" ht="14.1" customHeight="1" thickBot="1" x14ac:dyDescent="0.25">
      <c r="A886" s="81"/>
      <c r="B886" s="62" t="s">
        <v>12941</v>
      </c>
      <c r="C886" s="71">
        <v>45111</v>
      </c>
      <c r="D886" s="81"/>
      <c r="E886" s="62" t="s">
        <v>3073</v>
      </c>
      <c r="F886" s="61" t="s">
        <v>11111</v>
      </c>
      <c r="G886" s="5"/>
      <c r="H886" s="5"/>
      <c r="I886" s="5"/>
      <c r="J886" s="5"/>
    </row>
    <row r="887" spans="1:10" ht="14.1" customHeight="1" thickBot="1" x14ac:dyDescent="0.25">
      <c r="A887" s="81"/>
      <c r="B887" s="62" t="s">
        <v>1786</v>
      </c>
      <c r="C887" s="60">
        <f>IF(C886="","",IF(AND(MONTH(C886)&gt;=1,MONTH(C886)&lt;=3),1,IF(AND(MONTH(C886)&gt;=4,MONTH(C886)&lt;=6),2,IF(AND(MONTH(C886)&gt;=7,MONTH(C886)&lt;=9),3,4))))</f>
        <v>3</v>
      </c>
      <c r="D887" s="81"/>
      <c r="E887" s="62" t="s">
        <v>13191</v>
      </c>
      <c r="F887" s="61" t="s">
        <v>11111</v>
      </c>
      <c r="G887" s="5"/>
      <c r="H887" s="5"/>
      <c r="I887" s="5"/>
      <c r="J887" s="5"/>
    </row>
    <row r="888" spans="1:10" ht="14.1" customHeight="1" thickBot="1" x14ac:dyDescent="0.25">
      <c r="A888" s="5"/>
      <c r="B888" s="5"/>
      <c r="C888" s="5"/>
      <c r="D888" s="5"/>
      <c r="E888" s="5"/>
      <c r="F888" s="5"/>
      <c r="G888" s="5"/>
      <c r="H888" s="5"/>
      <c r="I888" s="5"/>
      <c r="J888" s="5"/>
    </row>
    <row r="889" spans="1:10" ht="14.1" customHeight="1" thickBot="1" x14ac:dyDescent="0.25">
      <c r="A889" s="67" t="s">
        <v>15735</v>
      </c>
      <c r="B889" s="67" t="s">
        <v>16146</v>
      </c>
      <c r="C889" s="67" t="s">
        <v>15641</v>
      </c>
      <c r="D889" s="67" t="s">
        <v>15251</v>
      </c>
      <c r="E889" s="67" t="s">
        <v>6932</v>
      </c>
      <c r="F889" s="67" t="s">
        <v>15280</v>
      </c>
      <c r="G889" s="5"/>
      <c r="H889" s="5"/>
      <c r="I889" s="5"/>
      <c r="J889" s="5"/>
    </row>
    <row r="890" spans="1:10" ht="13.5" customHeight="1" x14ac:dyDescent="0.2">
      <c r="A890" s="77">
        <v>27113201</v>
      </c>
      <c r="B890" s="64" t="str">
        <f ca="1">IFERROR(INDEX(UNSPSCDes,MATCH(INDIRECT(ADDRESS(ROW(),COLUMN()-1,4)),UNSPSCCode,0)),"")</f>
        <v>Conjuntos generales de herramientas</v>
      </c>
      <c r="C890" s="63" t="s">
        <v>18143</v>
      </c>
      <c r="D890" s="63">
        <v>3</v>
      </c>
      <c r="E890" s="66">
        <v>8000</v>
      </c>
      <c r="F890" s="65">
        <f ca="1">INDIRECT(ADDRESS(ROW(),COLUMN()-2,4))*INDIRECT(ADDRESS(ROW(),COLUMN()-1,4))</f>
        <v>24000</v>
      </c>
      <c r="G890" s="5"/>
      <c r="H890" s="5"/>
      <c r="I890" s="5"/>
      <c r="J890" s="5"/>
    </row>
    <row r="891" spans="1:10" ht="14.1" customHeight="1" x14ac:dyDescent="0.2">
      <c r="A891" s="5"/>
      <c r="B891" s="5"/>
      <c r="C891" s="5"/>
      <c r="D891" s="5"/>
      <c r="E891" s="68" t="s">
        <v>12549</v>
      </c>
      <c r="F891" s="69">
        <f ca="1">SUM(Table381[MONTO TOTAL ESTIMADO])</f>
        <v>24000</v>
      </c>
      <c r="G891" s="5"/>
      <c r="H891" s="5" t="str">
        <f>C883</f>
        <v>Bienes</v>
      </c>
      <c r="I891" s="5" t="str">
        <f>E883</f>
        <v>Sí</v>
      </c>
      <c r="J891" s="5" t="str">
        <f>D883</f>
        <v>Compras por debajo del Umbral</v>
      </c>
    </row>
    <row r="892" spans="1:10" ht="14.1" customHeight="1" thickBot="1" x14ac:dyDescent="0.3"/>
    <row r="893" spans="1:10" ht="33.75" customHeight="1" thickBot="1" x14ac:dyDescent="0.25">
      <c r="A893" s="59" t="s">
        <v>16382</v>
      </c>
      <c r="B893" s="59" t="s">
        <v>161</v>
      </c>
      <c r="C893" s="59" t="s">
        <v>11723</v>
      </c>
      <c r="D893" s="59" t="s">
        <v>14377</v>
      </c>
      <c r="E893" s="59" t="s">
        <v>10961</v>
      </c>
      <c r="F893" s="59" t="s">
        <v>11094</v>
      </c>
      <c r="G893" s="5"/>
      <c r="H893" s="5"/>
      <c r="I893" s="5"/>
      <c r="J893" s="5"/>
    </row>
    <row r="894" spans="1:10" ht="14.1" customHeight="1" thickBot="1" x14ac:dyDescent="0.25">
      <c r="A894" s="61" t="s">
        <v>18862</v>
      </c>
      <c r="B894" s="61" t="s">
        <v>18862</v>
      </c>
      <c r="C894" s="61" t="s">
        <v>17798</v>
      </c>
      <c r="D894" s="61" t="s">
        <v>10170</v>
      </c>
      <c r="E894" s="61" t="s">
        <v>8854</v>
      </c>
      <c r="F894" s="61"/>
      <c r="G894" s="5"/>
      <c r="H894" s="5"/>
      <c r="I894" s="5"/>
      <c r="J894" s="5"/>
    </row>
    <row r="895" spans="1:10" ht="14.1" customHeight="1" thickBot="1" x14ac:dyDescent="0.25">
      <c r="A895" s="80" t="s">
        <v>14828</v>
      </c>
      <c r="B895" s="62" t="s">
        <v>8528</v>
      </c>
      <c r="C895" s="71">
        <v>45201</v>
      </c>
      <c r="D895" s="80" t="s">
        <v>9385</v>
      </c>
      <c r="E895" s="62" t="s">
        <v>13092</v>
      </c>
      <c r="F895" s="61" t="s">
        <v>3080</v>
      </c>
      <c r="G895" s="5"/>
      <c r="H895" s="5"/>
      <c r="I895" s="5"/>
      <c r="J895" s="5"/>
    </row>
    <row r="896" spans="1:10" ht="14.1" customHeight="1" thickBot="1" x14ac:dyDescent="0.25">
      <c r="A896" s="81"/>
      <c r="B896" s="62" t="s">
        <v>1786</v>
      </c>
      <c r="C896" s="60">
        <f>IF(C895="","",IF(AND(MONTH(C895)&gt;=1,MONTH(C895)&lt;=3),1,IF(AND(MONTH(C895)&gt;=4,MONTH(C895)&lt;=6),2,IF(AND(MONTH(C895)&gt;=7,MONTH(C895)&lt;=9),3,4))))</f>
        <v>4</v>
      </c>
      <c r="D896" s="81"/>
      <c r="E896" s="62" t="s">
        <v>2417</v>
      </c>
      <c r="F896" s="61" t="s">
        <v>11111</v>
      </c>
      <c r="G896" s="5"/>
      <c r="H896" s="5"/>
      <c r="I896" s="5"/>
      <c r="J896" s="5"/>
    </row>
    <row r="897" spans="1:10" ht="14.1" customHeight="1" thickBot="1" x14ac:dyDescent="0.25">
      <c r="A897" s="81"/>
      <c r="B897" s="62" t="s">
        <v>12941</v>
      </c>
      <c r="C897" s="71">
        <v>45202</v>
      </c>
      <c r="D897" s="81"/>
      <c r="E897" s="62" t="s">
        <v>3073</v>
      </c>
      <c r="F897" s="61" t="s">
        <v>11111</v>
      </c>
      <c r="G897" s="5"/>
      <c r="H897" s="5"/>
      <c r="I897" s="5"/>
      <c r="J897" s="5"/>
    </row>
    <row r="898" spans="1:10" ht="14.1" customHeight="1" thickBot="1" x14ac:dyDescent="0.25">
      <c r="A898" s="81"/>
      <c r="B898" s="62" t="s">
        <v>1786</v>
      </c>
      <c r="C898" s="60">
        <f>IF(C897="","",IF(AND(MONTH(C897)&gt;=1,MONTH(C897)&lt;=3),1,IF(AND(MONTH(C897)&gt;=4,MONTH(C897)&lt;=6),2,IF(AND(MONTH(C897)&gt;=7,MONTH(C897)&lt;=9),3,4))))</f>
        <v>4</v>
      </c>
      <c r="D898" s="81"/>
      <c r="E898" s="62" t="s">
        <v>13191</v>
      </c>
      <c r="F898" s="61" t="s">
        <v>11111</v>
      </c>
      <c r="G898" s="5"/>
      <c r="H898" s="5"/>
      <c r="I898" s="5"/>
      <c r="J898" s="5"/>
    </row>
    <row r="899" spans="1:10" ht="14.1" customHeight="1" thickBot="1" x14ac:dyDescent="0.25">
      <c r="A899" s="5"/>
      <c r="B899" s="5"/>
      <c r="C899" s="5"/>
      <c r="D899" s="5"/>
      <c r="E899" s="5"/>
      <c r="F899" s="5"/>
      <c r="G899" s="5"/>
      <c r="H899" s="5"/>
      <c r="I899" s="5"/>
      <c r="J899" s="5"/>
    </row>
    <row r="900" spans="1:10" ht="14.1" customHeight="1" thickBot="1" x14ac:dyDescent="0.25">
      <c r="A900" s="67" t="s">
        <v>15735</v>
      </c>
      <c r="B900" s="67" t="s">
        <v>16146</v>
      </c>
      <c r="C900" s="67" t="s">
        <v>15641</v>
      </c>
      <c r="D900" s="67" t="s">
        <v>15251</v>
      </c>
      <c r="E900" s="67" t="s">
        <v>6932</v>
      </c>
      <c r="F900" s="67" t="s">
        <v>15280</v>
      </c>
      <c r="G900" s="5"/>
      <c r="H900" s="5"/>
      <c r="I900" s="5"/>
      <c r="J900" s="5"/>
    </row>
    <row r="901" spans="1:10" ht="13.5" customHeight="1" x14ac:dyDescent="0.2">
      <c r="A901" s="77">
        <v>27113201</v>
      </c>
      <c r="B901" s="64" t="str">
        <f ca="1">IFERROR(INDEX(UNSPSCDes,MATCH(INDIRECT(ADDRESS(ROW(),COLUMN()-1,4)),UNSPSCCode,0)),"")</f>
        <v>Conjuntos generales de herramientas</v>
      </c>
      <c r="C901" s="63" t="s">
        <v>18143</v>
      </c>
      <c r="D901" s="63">
        <v>3</v>
      </c>
      <c r="E901" s="66">
        <v>8000</v>
      </c>
      <c r="F901" s="65">
        <f ca="1">INDIRECT(ADDRESS(ROW(),COLUMN()-2,4))*INDIRECT(ADDRESS(ROW(),COLUMN()-1,4))</f>
        <v>24000</v>
      </c>
      <c r="G901" s="5"/>
      <c r="H901" s="5"/>
      <c r="I901" s="5"/>
      <c r="J901" s="5"/>
    </row>
    <row r="902" spans="1:10" ht="14.1" customHeight="1" x14ac:dyDescent="0.2">
      <c r="A902" s="5"/>
      <c r="B902" s="5"/>
      <c r="C902" s="5"/>
      <c r="D902" s="5"/>
      <c r="E902" s="68" t="s">
        <v>12549</v>
      </c>
      <c r="F902" s="69">
        <f ca="1">SUM(Table382[MONTO TOTAL ESTIMADO])</f>
        <v>24000</v>
      </c>
      <c r="G902" s="5"/>
      <c r="H902" s="5" t="str">
        <f>C894</f>
        <v>Bienes</v>
      </c>
      <c r="I902" s="5" t="str">
        <f>E894</f>
        <v>Sí</v>
      </c>
      <c r="J902" s="5" t="str">
        <f>D894</f>
        <v>Compras por debajo del Umbral</v>
      </c>
    </row>
    <row r="903" spans="1:10" ht="14.1" customHeight="1" thickBot="1" x14ac:dyDescent="0.3"/>
    <row r="904" spans="1:10" ht="33.75" customHeight="1" thickBot="1" x14ac:dyDescent="0.25">
      <c r="A904" s="59" t="s">
        <v>16382</v>
      </c>
      <c r="B904" s="59" t="s">
        <v>161</v>
      </c>
      <c r="C904" s="59" t="s">
        <v>11723</v>
      </c>
      <c r="D904" s="59" t="s">
        <v>14377</v>
      </c>
      <c r="E904" s="59" t="s">
        <v>10961</v>
      </c>
      <c r="F904" s="59" t="s">
        <v>11094</v>
      </c>
      <c r="G904" s="5"/>
      <c r="H904" s="5"/>
      <c r="I904" s="5"/>
      <c r="J904" s="5"/>
    </row>
    <row r="905" spans="1:10" ht="14.1" customHeight="1" thickBot="1" x14ac:dyDescent="0.25">
      <c r="A905" s="61" t="s">
        <v>18863</v>
      </c>
      <c r="B905" s="61" t="s">
        <v>18864</v>
      </c>
      <c r="C905" s="61" t="s">
        <v>17798</v>
      </c>
      <c r="D905" s="61" t="s">
        <v>1875</v>
      </c>
      <c r="E905" s="61" t="s">
        <v>17854</v>
      </c>
      <c r="F905" s="61"/>
      <c r="G905" s="5"/>
      <c r="H905" s="5"/>
      <c r="I905" s="5"/>
      <c r="J905" s="5"/>
    </row>
    <row r="906" spans="1:10" ht="14.1" customHeight="1" thickBot="1" x14ac:dyDescent="0.25">
      <c r="A906" s="80" t="s">
        <v>14828</v>
      </c>
      <c r="B906" s="62" t="s">
        <v>8528</v>
      </c>
      <c r="C906" s="71">
        <v>44928</v>
      </c>
      <c r="D906" s="80" t="s">
        <v>9385</v>
      </c>
      <c r="E906" s="62" t="s">
        <v>13092</v>
      </c>
      <c r="F906" s="61" t="s">
        <v>3080</v>
      </c>
      <c r="G906" s="5"/>
      <c r="H906" s="5"/>
      <c r="I906" s="5"/>
      <c r="J906" s="5"/>
    </row>
    <row r="907" spans="1:10" ht="14.1" customHeight="1" thickBot="1" x14ac:dyDescent="0.25">
      <c r="A907" s="81"/>
      <c r="B907" s="62" t="s">
        <v>1786</v>
      </c>
      <c r="C907" s="60">
        <f>IF(C906="","",IF(AND(MONTH(C906)&gt;=1,MONTH(C906)&lt;=3),1,IF(AND(MONTH(C906)&gt;=4,MONTH(C906)&lt;=6),2,IF(AND(MONTH(C906)&gt;=7,MONTH(C906)&lt;=9),3,4))))</f>
        <v>1</v>
      </c>
      <c r="D907" s="81"/>
      <c r="E907" s="62" t="s">
        <v>2417</v>
      </c>
      <c r="F907" s="61" t="s">
        <v>11111</v>
      </c>
      <c r="G907" s="5"/>
      <c r="H907" s="5"/>
      <c r="I907" s="5"/>
      <c r="J907" s="5"/>
    </row>
    <row r="908" spans="1:10" ht="14.1" customHeight="1" thickBot="1" x14ac:dyDescent="0.25">
      <c r="A908" s="81"/>
      <c r="B908" s="62" t="s">
        <v>12941</v>
      </c>
      <c r="C908" s="71">
        <v>44943</v>
      </c>
      <c r="D908" s="81"/>
      <c r="E908" s="62" t="s">
        <v>3073</v>
      </c>
      <c r="F908" s="61" t="s">
        <v>11111</v>
      </c>
      <c r="G908" s="5"/>
      <c r="H908" s="5"/>
      <c r="I908" s="5"/>
      <c r="J908" s="5"/>
    </row>
    <row r="909" spans="1:10" ht="14.1" customHeight="1" thickBot="1" x14ac:dyDescent="0.25">
      <c r="A909" s="81"/>
      <c r="B909" s="62" t="s">
        <v>1786</v>
      </c>
      <c r="C909" s="60">
        <f>IF(C908="","",IF(AND(MONTH(C908)&gt;=1,MONTH(C908)&lt;=3),1,IF(AND(MONTH(C908)&gt;=4,MONTH(C908)&lt;=6),2,IF(AND(MONTH(C908)&gt;=7,MONTH(C908)&lt;=9),3,4))))</f>
        <v>1</v>
      </c>
      <c r="D909" s="81"/>
      <c r="E909" s="62" t="s">
        <v>13191</v>
      </c>
      <c r="F909" s="61" t="s">
        <v>11111</v>
      </c>
      <c r="G909" s="5"/>
      <c r="H909" s="5"/>
      <c r="I909" s="5"/>
      <c r="J909" s="5"/>
    </row>
    <row r="910" spans="1:10" ht="14.1" customHeight="1" thickBot="1" x14ac:dyDescent="0.25">
      <c r="A910" s="5"/>
      <c r="B910" s="5"/>
      <c r="C910" s="5"/>
      <c r="D910" s="5"/>
      <c r="E910" s="5"/>
      <c r="F910" s="5"/>
      <c r="G910" s="5"/>
      <c r="H910" s="5"/>
      <c r="I910" s="5"/>
      <c r="J910" s="5"/>
    </row>
    <row r="911" spans="1:10" ht="14.1" customHeight="1" thickBot="1" x14ac:dyDescent="0.25">
      <c r="A911" s="67" t="s">
        <v>15735</v>
      </c>
      <c r="B911" s="67" t="s">
        <v>16146</v>
      </c>
      <c r="C911" s="67" t="s">
        <v>15641</v>
      </c>
      <c r="D911" s="67" t="s">
        <v>15251</v>
      </c>
      <c r="E911" s="67" t="s">
        <v>6932</v>
      </c>
      <c r="F911" s="67" t="s">
        <v>15280</v>
      </c>
      <c r="G911" s="5"/>
      <c r="H911" s="5"/>
      <c r="I911" s="5"/>
      <c r="J911" s="5"/>
    </row>
    <row r="912" spans="1:10" ht="14.1" customHeight="1" x14ac:dyDescent="0.2">
      <c r="A912" s="63">
        <v>15101506</v>
      </c>
      <c r="B912" s="64" t="str">
        <f ca="1">IFERROR(INDEX(UNSPSCDes,MATCH(INDIRECT(ADDRESS(ROW(),COLUMN()-1,4)),UNSPSCCode,0)),"")</f>
        <v>Gasolina</v>
      </c>
      <c r="C912" s="63" t="s">
        <v>18143</v>
      </c>
      <c r="D912" s="63">
        <v>3</v>
      </c>
      <c r="E912" s="66">
        <v>362327.83</v>
      </c>
      <c r="F912" s="65">
        <f ca="1">INDIRECT(ADDRESS(ROW(),COLUMN()-2,4))*INDIRECT(ADDRESS(ROW(),COLUMN()-1,4))</f>
        <v>1086983.49</v>
      </c>
      <c r="G912" s="5"/>
      <c r="H912" s="5"/>
      <c r="I912" s="5"/>
      <c r="J912" s="5"/>
    </row>
    <row r="913" spans="1:10" ht="13.5" customHeight="1" x14ac:dyDescent="0.2">
      <c r="A913" s="63">
        <v>15101505</v>
      </c>
      <c r="B913" s="64" t="str">
        <f ca="1">IFERROR(INDEX(UNSPSCDes,MATCH(INDIRECT(ADDRESS(ROW(),COLUMN()-1,4)),UNSPSCCode,0)),"")</f>
        <v>Combustible diesel</v>
      </c>
      <c r="C913" s="63" t="s">
        <v>18143</v>
      </c>
      <c r="D913" s="63">
        <v>3</v>
      </c>
      <c r="E913" s="66">
        <v>155283</v>
      </c>
      <c r="F913" s="65">
        <f ca="1">INDIRECT(ADDRESS(ROW(),COLUMN()-2,4))*INDIRECT(ADDRESS(ROW(),COLUMN()-1,4))</f>
        <v>465849</v>
      </c>
      <c r="G913" s="5"/>
      <c r="H913" s="5"/>
      <c r="I913" s="5"/>
      <c r="J913" s="5"/>
    </row>
    <row r="914" spans="1:10" ht="13.5" customHeight="1" x14ac:dyDescent="0.2">
      <c r="A914" s="63">
        <v>15121501</v>
      </c>
      <c r="B914" s="64" t="str">
        <f ca="1">IFERROR(INDEX(UNSPSCDes,MATCH(INDIRECT(ADDRESS(ROW(),COLUMN()-1,4)),UNSPSCCode,0)),"")</f>
        <v>Aceite motor</v>
      </c>
      <c r="C914" s="63" t="s">
        <v>18143</v>
      </c>
      <c r="D914" s="63">
        <v>3</v>
      </c>
      <c r="E914" s="66">
        <v>8000</v>
      </c>
      <c r="F914" s="65">
        <f ca="1">INDIRECT(ADDRESS(ROW(),COLUMN()-2,4))*INDIRECT(ADDRESS(ROW(),COLUMN()-1,4))</f>
        <v>24000</v>
      </c>
      <c r="G914" s="5"/>
      <c r="H914" s="5"/>
      <c r="I914" s="5"/>
      <c r="J914" s="5"/>
    </row>
    <row r="915" spans="1:10" ht="14.1" customHeight="1" x14ac:dyDescent="0.2">
      <c r="A915" s="5"/>
      <c r="B915" s="5"/>
      <c r="C915" s="5"/>
      <c r="D915" s="5"/>
      <c r="E915" s="68" t="s">
        <v>12549</v>
      </c>
      <c r="F915" s="69">
        <f ca="1">SUM(Table387[MONTO TOTAL ESTIMADO])</f>
        <v>1576832.49</v>
      </c>
      <c r="G915" s="5"/>
      <c r="H915" s="5" t="str">
        <f>C905</f>
        <v>Bienes</v>
      </c>
      <c r="I915" s="5" t="str">
        <f>E905</f>
        <v>No</v>
      </c>
      <c r="J915" s="5" t="str">
        <f>D905</f>
        <v>Comparacion de Precios</v>
      </c>
    </row>
    <row r="916" spans="1:10" ht="14.1" customHeight="1" thickBot="1" x14ac:dyDescent="0.3"/>
    <row r="917" spans="1:10" ht="33.75" customHeight="1" thickBot="1" x14ac:dyDescent="0.25">
      <c r="A917" s="59" t="s">
        <v>16382</v>
      </c>
      <c r="B917" s="59" t="s">
        <v>161</v>
      </c>
      <c r="C917" s="59" t="s">
        <v>11723</v>
      </c>
      <c r="D917" s="59" t="s">
        <v>14377</v>
      </c>
      <c r="E917" s="59" t="s">
        <v>10961</v>
      </c>
      <c r="F917" s="59" t="s">
        <v>11094</v>
      </c>
      <c r="G917" s="5"/>
      <c r="H917" s="5"/>
      <c r="I917" s="5"/>
      <c r="J917" s="5"/>
    </row>
    <row r="918" spans="1:10" ht="14.1" customHeight="1" thickBot="1" x14ac:dyDescent="0.25">
      <c r="A918" s="61" t="s">
        <v>18863</v>
      </c>
      <c r="B918" s="61" t="s">
        <v>18864</v>
      </c>
      <c r="C918" s="61" t="s">
        <v>17798</v>
      </c>
      <c r="D918" s="61" t="s">
        <v>1875</v>
      </c>
      <c r="E918" s="61" t="s">
        <v>17854</v>
      </c>
      <c r="F918" s="61"/>
      <c r="G918" s="5"/>
      <c r="H918" s="5"/>
      <c r="I918" s="5"/>
      <c r="J918" s="5"/>
    </row>
    <row r="919" spans="1:10" ht="14.1" customHeight="1" thickBot="1" x14ac:dyDescent="0.25">
      <c r="A919" s="80" t="s">
        <v>14828</v>
      </c>
      <c r="B919" s="62" t="s">
        <v>8528</v>
      </c>
      <c r="C919" s="71">
        <v>45019</v>
      </c>
      <c r="D919" s="80" t="s">
        <v>9385</v>
      </c>
      <c r="E919" s="62" t="s">
        <v>13092</v>
      </c>
      <c r="F919" s="61" t="s">
        <v>3080</v>
      </c>
      <c r="G919" s="5"/>
      <c r="H919" s="5"/>
      <c r="I919" s="5"/>
      <c r="J919" s="5"/>
    </row>
    <row r="920" spans="1:10" ht="14.1" customHeight="1" thickBot="1" x14ac:dyDescent="0.25">
      <c r="A920" s="81"/>
      <c r="B920" s="62" t="s">
        <v>1786</v>
      </c>
      <c r="C920" s="60">
        <f>IF(C919="","",IF(AND(MONTH(C919)&gt;=1,MONTH(C919)&lt;=3),1,IF(AND(MONTH(C919)&gt;=4,MONTH(C919)&lt;=6),2,IF(AND(MONTH(C919)&gt;=7,MONTH(C919)&lt;=9),3,4))))</f>
        <v>2</v>
      </c>
      <c r="D920" s="81"/>
      <c r="E920" s="62" t="s">
        <v>2417</v>
      </c>
      <c r="F920" s="61" t="s">
        <v>11111</v>
      </c>
      <c r="G920" s="5"/>
      <c r="H920" s="5"/>
      <c r="I920" s="5"/>
      <c r="J920" s="5"/>
    </row>
    <row r="921" spans="1:10" ht="14.1" customHeight="1" thickBot="1" x14ac:dyDescent="0.25">
      <c r="A921" s="81"/>
      <c r="B921" s="62" t="s">
        <v>12941</v>
      </c>
      <c r="C921" s="71">
        <v>45034</v>
      </c>
      <c r="D921" s="81"/>
      <c r="E921" s="62" t="s">
        <v>3073</v>
      </c>
      <c r="F921" s="61" t="s">
        <v>11111</v>
      </c>
      <c r="G921" s="5"/>
      <c r="H921" s="5"/>
      <c r="I921" s="5"/>
      <c r="J921" s="5"/>
    </row>
    <row r="922" spans="1:10" ht="14.1" customHeight="1" thickBot="1" x14ac:dyDescent="0.25">
      <c r="A922" s="81"/>
      <c r="B922" s="62" t="s">
        <v>1786</v>
      </c>
      <c r="C922" s="60">
        <f>IF(C921="","",IF(AND(MONTH(C921)&gt;=1,MONTH(C921)&lt;=3),1,IF(AND(MONTH(C921)&gt;=4,MONTH(C921)&lt;=6),2,IF(AND(MONTH(C921)&gt;=7,MONTH(C921)&lt;=9),3,4))))</f>
        <v>2</v>
      </c>
      <c r="D922" s="81"/>
      <c r="E922" s="62" t="s">
        <v>13191</v>
      </c>
      <c r="F922" s="61" t="s">
        <v>11111</v>
      </c>
      <c r="G922" s="5"/>
      <c r="H922" s="5"/>
      <c r="I922" s="5"/>
      <c r="J922" s="5"/>
    </row>
    <row r="923" spans="1:10" ht="14.1" customHeight="1" thickBot="1" x14ac:dyDescent="0.25">
      <c r="A923" s="5"/>
      <c r="B923" s="5"/>
      <c r="C923" s="5"/>
      <c r="D923" s="5"/>
      <c r="E923" s="5"/>
      <c r="F923" s="5"/>
      <c r="G923" s="5"/>
      <c r="H923" s="5"/>
      <c r="I923" s="5"/>
      <c r="J923" s="5"/>
    </row>
    <row r="924" spans="1:10" ht="14.1" customHeight="1" thickBot="1" x14ac:dyDescent="0.25">
      <c r="A924" s="67" t="s">
        <v>15735</v>
      </c>
      <c r="B924" s="67" t="s">
        <v>16146</v>
      </c>
      <c r="C924" s="67" t="s">
        <v>15641</v>
      </c>
      <c r="D924" s="67" t="s">
        <v>15251</v>
      </c>
      <c r="E924" s="67" t="s">
        <v>6932</v>
      </c>
      <c r="F924" s="67" t="s">
        <v>15280</v>
      </c>
      <c r="G924" s="5"/>
      <c r="H924" s="5"/>
      <c r="I924" s="5"/>
      <c r="J924" s="5"/>
    </row>
    <row r="925" spans="1:10" ht="14.1" customHeight="1" x14ac:dyDescent="0.2">
      <c r="A925" s="63">
        <v>15101506</v>
      </c>
      <c r="B925" s="64" t="str">
        <f ca="1">IFERROR(INDEX(UNSPSCDes,MATCH(INDIRECT(ADDRESS(ROW(),COLUMN()-1,4)),UNSPSCCode,0)),"")</f>
        <v>Gasolina</v>
      </c>
      <c r="C925" s="63" t="s">
        <v>18143</v>
      </c>
      <c r="D925" s="63">
        <v>3</v>
      </c>
      <c r="E925" s="66">
        <v>362327.83</v>
      </c>
      <c r="F925" s="65">
        <f ca="1">INDIRECT(ADDRESS(ROW(),COLUMN()-2,4))*INDIRECT(ADDRESS(ROW(),COLUMN()-1,4))</f>
        <v>1086983.49</v>
      </c>
      <c r="G925" s="5"/>
      <c r="H925" s="5"/>
      <c r="I925" s="5"/>
      <c r="J925" s="5"/>
    </row>
    <row r="926" spans="1:10" ht="13.5" customHeight="1" x14ac:dyDescent="0.2">
      <c r="A926" s="63">
        <v>15101505</v>
      </c>
      <c r="B926" s="64" t="str">
        <f ca="1">IFERROR(INDEX(UNSPSCDes,MATCH(INDIRECT(ADDRESS(ROW(),COLUMN()-1,4)),UNSPSCCode,0)),"")</f>
        <v>Combustible diesel</v>
      </c>
      <c r="C926" s="63" t="s">
        <v>18143</v>
      </c>
      <c r="D926" s="63">
        <v>3</v>
      </c>
      <c r="E926" s="66">
        <v>155283</v>
      </c>
      <c r="F926" s="65">
        <f ca="1">INDIRECT(ADDRESS(ROW(),COLUMN()-2,4))*INDIRECT(ADDRESS(ROW(),COLUMN()-1,4))</f>
        <v>465849</v>
      </c>
      <c r="G926" s="5"/>
      <c r="H926" s="5"/>
      <c r="I926" s="5"/>
      <c r="J926" s="5"/>
    </row>
    <row r="927" spans="1:10" ht="13.5" customHeight="1" x14ac:dyDescent="0.2">
      <c r="A927" s="63">
        <v>15121501</v>
      </c>
      <c r="B927" s="64" t="str">
        <f ca="1">IFERROR(INDEX(UNSPSCDes,MATCH(INDIRECT(ADDRESS(ROW(),COLUMN()-1,4)),UNSPSCCode,0)),"")</f>
        <v>Aceite motor</v>
      </c>
      <c r="C927" s="63" t="s">
        <v>18143</v>
      </c>
      <c r="D927" s="63">
        <v>3</v>
      </c>
      <c r="E927" s="66">
        <v>8000</v>
      </c>
      <c r="F927" s="65">
        <f ca="1">INDIRECT(ADDRESS(ROW(),COLUMN()-2,4))*INDIRECT(ADDRESS(ROW(),COLUMN()-1,4))</f>
        <v>24000</v>
      </c>
      <c r="G927" s="5"/>
      <c r="H927" s="5"/>
      <c r="I927" s="5"/>
      <c r="J927" s="5"/>
    </row>
    <row r="928" spans="1:10" ht="14.1" customHeight="1" x14ac:dyDescent="0.2">
      <c r="A928" s="5"/>
      <c r="B928" s="5"/>
      <c r="C928" s="5"/>
      <c r="D928" s="5"/>
      <c r="E928" s="68" t="s">
        <v>12549</v>
      </c>
      <c r="F928" s="69">
        <f ca="1">SUM(Table388[MONTO TOTAL ESTIMADO])</f>
        <v>1576832.49</v>
      </c>
      <c r="G928" s="5"/>
      <c r="H928" s="5" t="str">
        <f>C918</f>
        <v>Bienes</v>
      </c>
      <c r="I928" s="5" t="str">
        <f>E918</f>
        <v>No</v>
      </c>
      <c r="J928" s="5" t="str">
        <f>D918</f>
        <v>Comparacion de Precios</v>
      </c>
    </row>
    <row r="929" spans="1:10" ht="14.1" customHeight="1" thickBot="1" x14ac:dyDescent="0.3"/>
    <row r="930" spans="1:10" ht="33.75" customHeight="1" thickBot="1" x14ac:dyDescent="0.25">
      <c r="A930" s="59" t="s">
        <v>16382</v>
      </c>
      <c r="B930" s="59" t="s">
        <v>161</v>
      </c>
      <c r="C930" s="59" t="s">
        <v>11723</v>
      </c>
      <c r="D930" s="59" t="s">
        <v>14377</v>
      </c>
      <c r="E930" s="59" t="s">
        <v>10961</v>
      </c>
      <c r="F930" s="59" t="s">
        <v>11094</v>
      </c>
      <c r="G930" s="5"/>
      <c r="H930" s="5"/>
      <c r="I930" s="5"/>
      <c r="J930" s="5"/>
    </row>
    <row r="931" spans="1:10" ht="14.1" customHeight="1" thickBot="1" x14ac:dyDescent="0.25">
      <c r="A931" s="61" t="s">
        <v>18863</v>
      </c>
      <c r="B931" s="61" t="s">
        <v>18864</v>
      </c>
      <c r="C931" s="61" t="s">
        <v>17798</v>
      </c>
      <c r="D931" s="61" t="s">
        <v>1875</v>
      </c>
      <c r="E931" s="61" t="s">
        <v>17854</v>
      </c>
      <c r="F931" s="61"/>
      <c r="G931" s="5"/>
      <c r="H931" s="5"/>
      <c r="I931" s="5"/>
      <c r="J931" s="5"/>
    </row>
    <row r="932" spans="1:10" ht="14.1" customHeight="1" thickBot="1" x14ac:dyDescent="0.25">
      <c r="A932" s="80" t="s">
        <v>14828</v>
      </c>
      <c r="B932" s="62" t="s">
        <v>8528</v>
      </c>
      <c r="C932" s="71">
        <v>45110</v>
      </c>
      <c r="D932" s="80" t="s">
        <v>9385</v>
      </c>
      <c r="E932" s="62" t="s">
        <v>13092</v>
      </c>
      <c r="F932" s="61" t="s">
        <v>3080</v>
      </c>
      <c r="G932" s="5"/>
      <c r="H932" s="5"/>
      <c r="I932" s="5"/>
      <c r="J932" s="5"/>
    </row>
    <row r="933" spans="1:10" ht="14.1" customHeight="1" thickBot="1" x14ac:dyDescent="0.25">
      <c r="A933" s="81"/>
      <c r="B933" s="62" t="s">
        <v>1786</v>
      </c>
      <c r="C933" s="60">
        <f>IF(C932="","",IF(AND(MONTH(C932)&gt;=1,MONTH(C932)&lt;=3),1,IF(AND(MONTH(C932)&gt;=4,MONTH(C932)&lt;=6),2,IF(AND(MONTH(C932)&gt;=7,MONTH(C932)&lt;=9),3,4))))</f>
        <v>3</v>
      </c>
      <c r="D933" s="81"/>
      <c r="E933" s="62" t="s">
        <v>2417</v>
      </c>
      <c r="F933" s="61" t="s">
        <v>11111</v>
      </c>
      <c r="G933" s="5"/>
      <c r="H933" s="5"/>
      <c r="I933" s="5"/>
      <c r="J933" s="5"/>
    </row>
    <row r="934" spans="1:10" ht="14.1" customHeight="1" thickBot="1" x14ac:dyDescent="0.25">
      <c r="A934" s="81"/>
      <c r="B934" s="62" t="s">
        <v>12941</v>
      </c>
      <c r="C934" s="71">
        <v>45125</v>
      </c>
      <c r="D934" s="81"/>
      <c r="E934" s="62" t="s">
        <v>3073</v>
      </c>
      <c r="F934" s="61" t="s">
        <v>11111</v>
      </c>
      <c r="G934" s="5"/>
      <c r="H934" s="5"/>
      <c r="I934" s="5"/>
      <c r="J934" s="5"/>
    </row>
    <row r="935" spans="1:10" ht="14.1" customHeight="1" thickBot="1" x14ac:dyDescent="0.25">
      <c r="A935" s="81"/>
      <c r="B935" s="62" t="s">
        <v>1786</v>
      </c>
      <c r="C935" s="60">
        <f>IF(C934="","",IF(AND(MONTH(C934)&gt;=1,MONTH(C934)&lt;=3),1,IF(AND(MONTH(C934)&gt;=4,MONTH(C934)&lt;=6),2,IF(AND(MONTH(C934)&gt;=7,MONTH(C934)&lt;=9),3,4))))</f>
        <v>3</v>
      </c>
      <c r="D935" s="81"/>
      <c r="E935" s="62" t="s">
        <v>13191</v>
      </c>
      <c r="F935" s="61" t="s">
        <v>11111</v>
      </c>
      <c r="G935" s="5"/>
      <c r="H935" s="5"/>
      <c r="I935" s="5"/>
      <c r="J935" s="5"/>
    </row>
    <row r="936" spans="1:10" ht="14.1" customHeight="1" thickBot="1" x14ac:dyDescent="0.25">
      <c r="A936" s="5"/>
      <c r="B936" s="5"/>
      <c r="C936" s="5"/>
      <c r="D936" s="5"/>
      <c r="E936" s="5"/>
      <c r="F936" s="5"/>
      <c r="G936" s="5"/>
      <c r="H936" s="5"/>
      <c r="I936" s="5"/>
      <c r="J936" s="5"/>
    </row>
    <row r="937" spans="1:10" ht="14.1" customHeight="1" thickBot="1" x14ac:dyDescent="0.25">
      <c r="A937" s="67" t="s">
        <v>15735</v>
      </c>
      <c r="B937" s="67" t="s">
        <v>16146</v>
      </c>
      <c r="C937" s="67" t="s">
        <v>15641</v>
      </c>
      <c r="D937" s="67" t="s">
        <v>15251</v>
      </c>
      <c r="E937" s="67" t="s">
        <v>6932</v>
      </c>
      <c r="F937" s="67" t="s">
        <v>15280</v>
      </c>
      <c r="G937" s="5"/>
      <c r="H937" s="5"/>
      <c r="I937" s="5"/>
      <c r="J937" s="5"/>
    </row>
    <row r="938" spans="1:10" ht="14.1" customHeight="1" x14ac:dyDescent="0.2">
      <c r="A938" s="63">
        <v>15101506</v>
      </c>
      <c r="B938" s="64" t="str">
        <f ca="1">IFERROR(INDEX(UNSPSCDes,MATCH(INDIRECT(ADDRESS(ROW(),COLUMN()-1,4)),UNSPSCCode,0)),"")</f>
        <v>Gasolina</v>
      </c>
      <c r="C938" s="63" t="s">
        <v>18143</v>
      </c>
      <c r="D938" s="63">
        <v>3</v>
      </c>
      <c r="E938" s="66">
        <v>362327.83</v>
      </c>
      <c r="F938" s="65">
        <f ca="1">INDIRECT(ADDRESS(ROW(),COLUMN()-2,4))*INDIRECT(ADDRESS(ROW(),COLUMN()-1,4))</f>
        <v>1086983.49</v>
      </c>
      <c r="G938" s="5"/>
      <c r="H938" s="5"/>
      <c r="I938" s="5"/>
      <c r="J938" s="5"/>
    </row>
    <row r="939" spans="1:10" ht="13.5" customHeight="1" x14ac:dyDescent="0.2">
      <c r="A939" s="63">
        <v>15101505</v>
      </c>
      <c r="B939" s="64" t="str">
        <f ca="1">IFERROR(INDEX(UNSPSCDes,MATCH(INDIRECT(ADDRESS(ROW(),COLUMN()-1,4)),UNSPSCCode,0)),"")</f>
        <v>Combustible diesel</v>
      </c>
      <c r="C939" s="63" t="s">
        <v>18143</v>
      </c>
      <c r="D939" s="63">
        <v>3</v>
      </c>
      <c r="E939" s="66">
        <v>155283</v>
      </c>
      <c r="F939" s="65">
        <f ca="1">INDIRECT(ADDRESS(ROW(),COLUMN()-2,4))*INDIRECT(ADDRESS(ROW(),COLUMN()-1,4))</f>
        <v>465849</v>
      </c>
      <c r="G939" s="5"/>
      <c r="H939" s="5"/>
      <c r="I939" s="5"/>
      <c r="J939" s="5"/>
    </row>
    <row r="940" spans="1:10" ht="13.5" customHeight="1" x14ac:dyDescent="0.2">
      <c r="A940" s="63">
        <v>15121501</v>
      </c>
      <c r="B940" s="64" t="str">
        <f ca="1">IFERROR(INDEX(UNSPSCDes,MATCH(INDIRECT(ADDRESS(ROW(),COLUMN()-1,4)),UNSPSCCode,0)),"")</f>
        <v>Aceite motor</v>
      </c>
      <c r="C940" s="63" t="s">
        <v>18143</v>
      </c>
      <c r="D940" s="63">
        <v>3</v>
      </c>
      <c r="E940" s="66">
        <v>8000</v>
      </c>
      <c r="F940" s="65">
        <f ca="1">INDIRECT(ADDRESS(ROW(),COLUMN()-2,4))*INDIRECT(ADDRESS(ROW(),COLUMN()-1,4))</f>
        <v>24000</v>
      </c>
      <c r="G940" s="5"/>
      <c r="H940" s="5"/>
      <c r="I940" s="5"/>
      <c r="J940" s="5"/>
    </row>
    <row r="941" spans="1:10" ht="14.1" customHeight="1" x14ac:dyDescent="0.2">
      <c r="A941" s="5"/>
      <c r="B941" s="5"/>
      <c r="C941" s="5"/>
      <c r="D941" s="5"/>
      <c r="E941" s="68" t="s">
        <v>12549</v>
      </c>
      <c r="F941" s="69">
        <f ca="1">SUM(Table389[MONTO TOTAL ESTIMADO])</f>
        <v>1576832.49</v>
      </c>
      <c r="G941" s="5"/>
      <c r="H941" s="5" t="str">
        <f>C931</f>
        <v>Bienes</v>
      </c>
      <c r="I941" s="5" t="str">
        <f>E931</f>
        <v>No</v>
      </c>
      <c r="J941" s="5" t="str">
        <f>D931</f>
        <v>Comparacion de Precios</v>
      </c>
    </row>
    <row r="942" spans="1:10" ht="14.1" customHeight="1" thickBot="1" x14ac:dyDescent="0.3"/>
    <row r="943" spans="1:10" ht="33.75" customHeight="1" thickBot="1" x14ac:dyDescent="0.25">
      <c r="A943" s="59" t="s">
        <v>16382</v>
      </c>
      <c r="B943" s="59" t="s">
        <v>161</v>
      </c>
      <c r="C943" s="59" t="s">
        <v>11723</v>
      </c>
      <c r="D943" s="59" t="s">
        <v>14377</v>
      </c>
      <c r="E943" s="59" t="s">
        <v>10961</v>
      </c>
      <c r="F943" s="59" t="s">
        <v>11094</v>
      </c>
      <c r="G943" s="5"/>
      <c r="H943" s="5"/>
      <c r="I943" s="5"/>
      <c r="J943" s="5"/>
    </row>
    <row r="944" spans="1:10" ht="14.1" customHeight="1" thickBot="1" x14ac:dyDescent="0.25">
      <c r="A944" s="61" t="s">
        <v>18863</v>
      </c>
      <c r="B944" s="61" t="s">
        <v>18864</v>
      </c>
      <c r="C944" s="61" t="s">
        <v>17798</v>
      </c>
      <c r="D944" s="61" t="s">
        <v>1875</v>
      </c>
      <c r="E944" s="61" t="s">
        <v>17854</v>
      </c>
      <c r="F944" s="61"/>
      <c r="G944" s="5"/>
      <c r="H944" s="5"/>
      <c r="I944" s="5"/>
      <c r="J944" s="5"/>
    </row>
    <row r="945" spans="1:10" ht="14.1" customHeight="1" thickBot="1" x14ac:dyDescent="0.25">
      <c r="A945" s="80" t="s">
        <v>14828</v>
      </c>
      <c r="B945" s="62" t="s">
        <v>8528</v>
      </c>
      <c r="C945" s="71">
        <v>45201</v>
      </c>
      <c r="D945" s="80" t="s">
        <v>9385</v>
      </c>
      <c r="E945" s="62" t="s">
        <v>13092</v>
      </c>
      <c r="F945" s="61" t="s">
        <v>3080</v>
      </c>
      <c r="G945" s="5"/>
      <c r="H945" s="5"/>
      <c r="I945" s="5"/>
      <c r="J945" s="5"/>
    </row>
    <row r="946" spans="1:10" ht="14.1" customHeight="1" thickBot="1" x14ac:dyDescent="0.25">
      <c r="A946" s="81"/>
      <c r="B946" s="62" t="s">
        <v>1786</v>
      </c>
      <c r="C946" s="60">
        <f>IF(C945="","",IF(AND(MONTH(C945)&gt;=1,MONTH(C945)&lt;=3),1,IF(AND(MONTH(C945)&gt;=4,MONTH(C945)&lt;=6),2,IF(AND(MONTH(C945)&gt;=7,MONTH(C945)&lt;=9),3,4))))</f>
        <v>4</v>
      </c>
      <c r="D946" s="81"/>
      <c r="E946" s="62" t="s">
        <v>2417</v>
      </c>
      <c r="F946" s="61" t="s">
        <v>11111</v>
      </c>
      <c r="G946" s="5"/>
      <c r="H946" s="5"/>
      <c r="I946" s="5"/>
      <c r="J946" s="5"/>
    </row>
    <row r="947" spans="1:10" ht="14.1" customHeight="1" thickBot="1" x14ac:dyDescent="0.25">
      <c r="A947" s="81"/>
      <c r="B947" s="62" t="s">
        <v>12941</v>
      </c>
      <c r="C947" s="71">
        <v>45216</v>
      </c>
      <c r="D947" s="81"/>
      <c r="E947" s="62" t="s">
        <v>3073</v>
      </c>
      <c r="F947" s="61" t="s">
        <v>11111</v>
      </c>
      <c r="G947" s="5"/>
      <c r="H947" s="5"/>
      <c r="I947" s="5"/>
      <c r="J947" s="5"/>
    </row>
    <row r="948" spans="1:10" ht="14.1" customHeight="1" thickBot="1" x14ac:dyDescent="0.25">
      <c r="A948" s="81"/>
      <c r="B948" s="62" t="s">
        <v>1786</v>
      </c>
      <c r="C948" s="60">
        <f>IF(C947="","",IF(AND(MONTH(C947)&gt;=1,MONTH(C947)&lt;=3),1,IF(AND(MONTH(C947)&gt;=4,MONTH(C947)&lt;=6),2,IF(AND(MONTH(C947)&gt;=7,MONTH(C947)&lt;=9),3,4))))</f>
        <v>4</v>
      </c>
      <c r="D948" s="81"/>
      <c r="E948" s="62" t="s">
        <v>13191</v>
      </c>
      <c r="F948" s="61" t="s">
        <v>11111</v>
      </c>
      <c r="G948" s="5"/>
      <c r="H948" s="5"/>
      <c r="I948" s="5"/>
      <c r="J948" s="5"/>
    </row>
    <row r="949" spans="1:10" ht="14.1" customHeight="1" thickBot="1" x14ac:dyDescent="0.25">
      <c r="A949" s="5"/>
      <c r="B949" s="5"/>
      <c r="C949" s="5"/>
      <c r="D949" s="5"/>
      <c r="E949" s="5"/>
      <c r="F949" s="5"/>
      <c r="G949" s="5"/>
      <c r="H949" s="5"/>
      <c r="I949" s="5"/>
      <c r="J949" s="5"/>
    </row>
    <row r="950" spans="1:10" ht="14.1" customHeight="1" thickBot="1" x14ac:dyDescent="0.25">
      <c r="A950" s="67" t="s">
        <v>15735</v>
      </c>
      <c r="B950" s="67" t="s">
        <v>16146</v>
      </c>
      <c r="C950" s="67" t="s">
        <v>15641</v>
      </c>
      <c r="D950" s="67" t="s">
        <v>15251</v>
      </c>
      <c r="E950" s="67" t="s">
        <v>6932</v>
      </c>
      <c r="F950" s="67" t="s">
        <v>15280</v>
      </c>
      <c r="G950" s="5"/>
      <c r="H950" s="5"/>
      <c r="I950" s="5"/>
      <c r="J950" s="5"/>
    </row>
    <row r="951" spans="1:10" ht="14.1" customHeight="1" x14ac:dyDescent="0.2">
      <c r="A951" s="63">
        <v>15101506</v>
      </c>
      <c r="B951" s="64" t="str">
        <f ca="1">IFERROR(INDEX(UNSPSCDes,MATCH(INDIRECT(ADDRESS(ROW(),COLUMN()-1,4)),UNSPSCCode,0)),"")</f>
        <v>Gasolina</v>
      </c>
      <c r="C951" s="63" t="s">
        <v>18143</v>
      </c>
      <c r="D951" s="63">
        <v>3</v>
      </c>
      <c r="E951" s="66">
        <v>362327.83</v>
      </c>
      <c r="F951" s="65">
        <f ca="1">INDIRECT(ADDRESS(ROW(),COLUMN()-2,4))*INDIRECT(ADDRESS(ROW(),COLUMN()-1,4))</f>
        <v>1086983.49</v>
      </c>
      <c r="G951" s="5"/>
      <c r="H951" s="5"/>
      <c r="I951" s="5"/>
      <c r="J951" s="5"/>
    </row>
    <row r="952" spans="1:10" ht="13.5" customHeight="1" x14ac:dyDescent="0.2">
      <c r="A952" s="63">
        <v>15101505</v>
      </c>
      <c r="B952" s="64" t="str">
        <f ca="1">IFERROR(INDEX(UNSPSCDes,MATCH(INDIRECT(ADDRESS(ROW(),COLUMN()-1,4)),UNSPSCCode,0)),"")</f>
        <v>Combustible diesel</v>
      </c>
      <c r="C952" s="63" t="s">
        <v>18143</v>
      </c>
      <c r="D952" s="63">
        <v>3</v>
      </c>
      <c r="E952" s="66">
        <v>155283</v>
      </c>
      <c r="F952" s="65">
        <f ca="1">INDIRECT(ADDRESS(ROW(),COLUMN()-2,4))*INDIRECT(ADDRESS(ROW(),COLUMN()-1,4))</f>
        <v>465849</v>
      </c>
      <c r="G952" s="5"/>
      <c r="H952" s="5"/>
      <c r="I952" s="5"/>
      <c r="J952" s="5"/>
    </row>
    <row r="953" spans="1:10" ht="13.5" customHeight="1" x14ac:dyDescent="0.2">
      <c r="A953" s="63">
        <v>15121501</v>
      </c>
      <c r="B953" s="64" t="str">
        <f ca="1">IFERROR(INDEX(UNSPSCDes,MATCH(INDIRECT(ADDRESS(ROW(),COLUMN()-1,4)),UNSPSCCode,0)),"")</f>
        <v>Aceite motor</v>
      </c>
      <c r="C953" s="63" t="s">
        <v>18143</v>
      </c>
      <c r="D953" s="63">
        <v>3</v>
      </c>
      <c r="E953" s="66">
        <v>8000</v>
      </c>
      <c r="F953" s="65">
        <f ca="1">INDIRECT(ADDRESS(ROW(),COLUMN()-2,4))*INDIRECT(ADDRESS(ROW(),COLUMN()-1,4))</f>
        <v>24000</v>
      </c>
      <c r="G953" s="5"/>
      <c r="H953" s="5"/>
      <c r="I953" s="5"/>
      <c r="J953" s="5"/>
    </row>
    <row r="954" spans="1:10" ht="14.1" customHeight="1" x14ac:dyDescent="0.2">
      <c r="A954" s="5"/>
      <c r="B954" s="5"/>
      <c r="C954" s="5"/>
      <c r="D954" s="5"/>
      <c r="E954" s="68" t="s">
        <v>12549</v>
      </c>
      <c r="F954" s="69">
        <f ca="1">SUM(Table390[MONTO TOTAL ESTIMADO])</f>
        <v>1576832.49</v>
      </c>
      <c r="G954" s="5"/>
      <c r="H954" s="5" t="str">
        <f>C944</f>
        <v>Bienes</v>
      </c>
      <c r="I954" s="5" t="str">
        <f>E944</f>
        <v>No</v>
      </c>
      <c r="J954" s="5" t="str">
        <f>D944</f>
        <v>Comparacion de Precios</v>
      </c>
    </row>
    <row r="955" spans="1:10" ht="14.1" customHeight="1" thickBot="1" x14ac:dyDescent="0.3"/>
    <row r="956" spans="1:10" ht="33.75" customHeight="1" thickBot="1" x14ac:dyDescent="0.25">
      <c r="A956" s="59" t="s">
        <v>16382</v>
      </c>
      <c r="B956" s="59" t="s">
        <v>161</v>
      </c>
      <c r="C956" s="59" t="s">
        <v>11723</v>
      </c>
      <c r="D956" s="59" t="s">
        <v>14377</v>
      </c>
      <c r="E956" s="59" t="s">
        <v>10961</v>
      </c>
      <c r="F956" s="59" t="s">
        <v>11094</v>
      </c>
      <c r="G956" s="5"/>
      <c r="H956" s="5"/>
      <c r="I956" s="5"/>
      <c r="J956" s="5"/>
    </row>
    <row r="957" spans="1:10" ht="14.1" customHeight="1" thickBot="1" x14ac:dyDescent="0.25">
      <c r="A957" s="61" t="s">
        <v>18865</v>
      </c>
      <c r="B957" s="61" t="s">
        <v>18867</v>
      </c>
      <c r="C957" s="61" t="s">
        <v>17798</v>
      </c>
      <c r="D957" s="61" t="s">
        <v>10170</v>
      </c>
      <c r="E957" s="61" t="s">
        <v>8854</v>
      </c>
      <c r="F957" s="61"/>
      <c r="G957" s="5"/>
      <c r="H957" s="5"/>
      <c r="I957" s="5"/>
      <c r="J957" s="5"/>
    </row>
    <row r="958" spans="1:10" ht="14.1" customHeight="1" thickBot="1" x14ac:dyDescent="0.25">
      <c r="A958" s="80" t="s">
        <v>14828</v>
      </c>
      <c r="B958" s="62" t="s">
        <v>8528</v>
      </c>
      <c r="C958" s="71">
        <v>45019</v>
      </c>
      <c r="D958" s="80" t="s">
        <v>9385</v>
      </c>
      <c r="E958" s="62" t="s">
        <v>13092</v>
      </c>
      <c r="F958" s="61" t="s">
        <v>3080</v>
      </c>
      <c r="G958" s="5"/>
      <c r="H958" s="5"/>
      <c r="I958" s="5"/>
      <c r="J958" s="5"/>
    </row>
    <row r="959" spans="1:10" ht="14.1" customHeight="1" thickBot="1" x14ac:dyDescent="0.25">
      <c r="A959" s="81"/>
      <c r="B959" s="62" t="s">
        <v>1786</v>
      </c>
      <c r="C959" s="60">
        <f>IF(C958="","",IF(AND(MONTH(C958)&gt;=1,MONTH(C958)&lt;=3),1,IF(AND(MONTH(C958)&gt;=4,MONTH(C958)&lt;=6),2,IF(AND(MONTH(C958)&gt;=7,MONTH(C958)&lt;=9),3,4))))</f>
        <v>2</v>
      </c>
      <c r="D959" s="81"/>
      <c r="E959" s="62" t="s">
        <v>2417</v>
      </c>
      <c r="F959" s="61" t="s">
        <v>11111</v>
      </c>
      <c r="G959" s="5"/>
      <c r="H959" s="5"/>
      <c r="I959" s="5"/>
      <c r="J959" s="5"/>
    </row>
    <row r="960" spans="1:10" ht="14.1" customHeight="1" thickBot="1" x14ac:dyDescent="0.25">
      <c r="A960" s="81"/>
      <c r="B960" s="62" t="s">
        <v>12941</v>
      </c>
      <c r="C960" s="71">
        <v>45020</v>
      </c>
      <c r="D960" s="81"/>
      <c r="E960" s="62" t="s">
        <v>3073</v>
      </c>
      <c r="F960" s="61" t="s">
        <v>11111</v>
      </c>
      <c r="G960" s="5"/>
      <c r="H960" s="5"/>
      <c r="I960" s="5"/>
      <c r="J960" s="5"/>
    </row>
    <row r="961" spans="1:10" ht="14.1" customHeight="1" thickBot="1" x14ac:dyDescent="0.25">
      <c r="A961" s="81"/>
      <c r="B961" s="62" t="s">
        <v>1786</v>
      </c>
      <c r="C961" s="60">
        <f>IF(C960="","",IF(AND(MONTH(C960)&gt;=1,MONTH(C960)&lt;=3),1,IF(AND(MONTH(C960)&gt;=4,MONTH(C960)&lt;=6),2,IF(AND(MONTH(C960)&gt;=7,MONTH(C960)&lt;=9),3,4))))</f>
        <v>2</v>
      </c>
      <c r="D961" s="81"/>
      <c r="E961" s="62" t="s">
        <v>13191</v>
      </c>
      <c r="F961" s="61" t="s">
        <v>11111</v>
      </c>
      <c r="G961" s="5"/>
      <c r="H961" s="5"/>
      <c r="I961" s="5"/>
      <c r="J961" s="5"/>
    </row>
    <row r="962" spans="1:10" ht="14.1" customHeight="1" thickBot="1" x14ac:dyDescent="0.25">
      <c r="A962" s="5"/>
      <c r="B962" s="5"/>
      <c r="C962" s="5"/>
      <c r="D962" s="5"/>
      <c r="E962" s="5"/>
      <c r="F962" s="5"/>
      <c r="G962" s="5"/>
      <c r="H962" s="5"/>
      <c r="I962" s="5"/>
      <c r="J962" s="5"/>
    </row>
    <row r="963" spans="1:10" ht="14.1" customHeight="1" thickBot="1" x14ac:dyDescent="0.25">
      <c r="A963" s="67" t="s">
        <v>15735</v>
      </c>
      <c r="B963" s="67" t="s">
        <v>16146</v>
      </c>
      <c r="C963" s="67" t="s">
        <v>15641</v>
      </c>
      <c r="D963" s="67" t="s">
        <v>15251</v>
      </c>
      <c r="E963" s="67" t="s">
        <v>6932</v>
      </c>
      <c r="F963" s="67" t="s">
        <v>15280</v>
      </c>
      <c r="G963" s="5"/>
      <c r="H963" s="5"/>
      <c r="I963" s="5"/>
      <c r="J963" s="5"/>
    </row>
    <row r="964" spans="1:10" ht="13.5" customHeight="1" x14ac:dyDescent="0.2">
      <c r="A964" s="63">
        <v>47132102</v>
      </c>
      <c r="B964" s="64" t="str">
        <f ca="1">IFERROR(INDEX(UNSPSCDes,MATCH(INDIRECT(ADDRESS(ROW(),COLUMN()-1,4)),UNSPSCCode,0)),"")</f>
        <v>Kits de limpieza para uso general</v>
      </c>
      <c r="C964" s="63" t="s">
        <v>1449</v>
      </c>
      <c r="D964" s="63">
        <v>1</v>
      </c>
      <c r="E964" s="66">
        <v>7650</v>
      </c>
      <c r="F964" s="65">
        <f ca="1">INDIRECT(ADDRESS(ROW(),COLUMN()-2,4))*INDIRECT(ADDRESS(ROW(),COLUMN()-1,4))</f>
        <v>7650</v>
      </c>
      <c r="G964" s="5"/>
      <c r="H964" s="5"/>
      <c r="I964" s="5"/>
      <c r="J964" s="5"/>
    </row>
    <row r="965" spans="1:10" ht="14.1" customHeight="1" x14ac:dyDescent="0.2">
      <c r="A965" s="5"/>
      <c r="B965" s="5"/>
      <c r="C965" s="5"/>
      <c r="D965" s="5"/>
      <c r="E965" s="68" t="s">
        <v>12549</v>
      </c>
      <c r="F965" s="69">
        <f ca="1">SUM(Table391[MONTO TOTAL ESTIMADO])</f>
        <v>7650</v>
      </c>
      <c r="G965" s="5"/>
      <c r="H965" s="5" t="str">
        <f>C957</f>
        <v>Bienes</v>
      </c>
      <c r="I965" s="5" t="str">
        <f>E957</f>
        <v>Sí</v>
      </c>
      <c r="J965" s="5" t="str">
        <f>D957</f>
        <v>Compras por debajo del Umbral</v>
      </c>
    </row>
    <row r="966" spans="1:10" ht="14.1" customHeight="1" thickBot="1" x14ac:dyDescent="0.3"/>
    <row r="967" spans="1:10" ht="33.75" customHeight="1" thickBot="1" x14ac:dyDescent="0.25">
      <c r="A967" s="59" t="s">
        <v>16382</v>
      </c>
      <c r="B967" s="59" t="s">
        <v>161</v>
      </c>
      <c r="C967" s="59" t="s">
        <v>11723</v>
      </c>
      <c r="D967" s="59" t="s">
        <v>14377</v>
      </c>
      <c r="E967" s="59" t="s">
        <v>10961</v>
      </c>
      <c r="F967" s="59" t="s">
        <v>11094</v>
      </c>
      <c r="G967" s="5"/>
      <c r="H967" s="5"/>
      <c r="I967" s="5"/>
      <c r="J967" s="5"/>
    </row>
    <row r="968" spans="1:10" ht="14.1" customHeight="1" thickBot="1" x14ac:dyDescent="0.25">
      <c r="A968" s="61" t="s">
        <v>18865</v>
      </c>
      <c r="B968" s="61" t="s">
        <v>18866</v>
      </c>
      <c r="C968" s="61" t="s">
        <v>17798</v>
      </c>
      <c r="D968" s="61" t="s">
        <v>17483</v>
      </c>
      <c r="E968" s="61" t="s">
        <v>8854</v>
      </c>
      <c r="F968" s="61"/>
      <c r="G968" s="5"/>
      <c r="H968" s="5"/>
      <c r="I968" s="5"/>
      <c r="J968" s="5"/>
    </row>
    <row r="969" spans="1:10" ht="14.1" customHeight="1" thickBot="1" x14ac:dyDescent="0.25">
      <c r="A969" s="80" t="s">
        <v>14828</v>
      </c>
      <c r="B969" s="62" t="s">
        <v>8528</v>
      </c>
      <c r="C969" s="71">
        <v>45201</v>
      </c>
      <c r="D969" s="80" t="s">
        <v>9385</v>
      </c>
      <c r="E969" s="62" t="s">
        <v>13092</v>
      </c>
      <c r="F969" s="61" t="s">
        <v>3080</v>
      </c>
      <c r="G969" s="5"/>
      <c r="H969" s="5"/>
      <c r="I969" s="5"/>
      <c r="J969" s="5"/>
    </row>
    <row r="970" spans="1:10" ht="14.1" customHeight="1" thickBot="1" x14ac:dyDescent="0.25">
      <c r="A970" s="81"/>
      <c r="B970" s="62" t="s">
        <v>1786</v>
      </c>
      <c r="C970" s="60">
        <f>IF(C969="","",IF(AND(MONTH(C969)&gt;=1,MONTH(C969)&lt;=3),1,IF(AND(MONTH(C969)&gt;=4,MONTH(C969)&lt;=6),2,IF(AND(MONTH(C969)&gt;=7,MONTH(C969)&lt;=9),3,4))))</f>
        <v>4</v>
      </c>
      <c r="D970" s="81"/>
      <c r="E970" s="62" t="s">
        <v>2417</v>
      </c>
      <c r="F970" s="61" t="s">
        <v>11111</v>
      </c>
      <c r="G970" s="5"/>
      <c r="H970" s="5"/>
      <c r="I970" s="5"/>
      <c r="J970" s="5"/>
    </row>
    <row r="971" spans="1:10" ht="14.1" customHeight="1" thickBot="1" x14ac:dyDescent="0.25">
      <c r="A971" s="81"/>
      <c r="B971" s="62" t="s">
        <v>12941</v>
      </c>
      <c r="C971" s="71">
        <v>45216</v>
      </c>
      <c r="D971" s="81"/>
      <c r="E971" s="62" t="s">
        <v>3073</v>
      </c>
      <c r="F971" s="61" t="s">
        <v>11111</v>
      </c>
      <c r="G971" s="5"/>
      <c r="H971" s="5"/>
      <c r="I971" s="5"/>
      <c r="J971" s="5"/>
    </row>
    <row r="972" spans="1:10" ht="14.1" customHeight="1" thickBot="1" x14ac:dyDescent="0.25">
      <c r="A972" s="81"/>
      <c r="B972" s="62" t="s">
        <v>1786</v>
      </c>
      <c r="C972" s="60">
        <f>IF(C971="","",IF(AND(MONTH(C971)&gt;=1,MONTH(C971)&lt;=3),1,IF(AND(MONTH(C971)&gt;=4,MONTH(C971)&lt;=6),2,IF(AND(MONTH(C971)&gt;=7,MONTH(C971)&lt;=9),3,4))))</f>
        <v>4</v>
      </c>
      <c r="D972" s="81"/>
      <c r="E972" s="62" t="s">
        <v>13191</v>
      </c>
      <c r="F972" s="61" t="s">
        <v>11111</v>
      </c>
      <c r="G972" s="5"/>
      <c r="H972" s="5"/>
      <c r="I972" s="5"/>
      <c r="J972" s="5"/>
    </row>
    <row r="973" spans="1:10" ht="14.1" customHeight="1" thickBot="1" x14ac:dyDescent="0.25">
      <c r="A973" s="5"/>
      <c r="B973" s="5"/>
      <c r="C973" s="5"/>
      <c r="D973" s="5"/>
      <c r="E973" s="5"/>
      <c r="F973" s="5"/>
      <c r="G973" s="5"/>
      <c r="H973" s="5"/>
      <c r="I973" s="5"/>
      <c r="J973" s="5"/>
    </row>
    <row r="974" spans="1:10" ht="14.1" customHeight="1" thickBot="1" x14ac:dyDescent="0.25">
      <c r="A974" s="67" t="s">
        <v>15735</v>
      </c>
      <c r="B974" s="67" t="s">
        <v>16146</v>
      </c>
      <c r="C974" s="67" t="s">
        <v>15641</v>
      </c>
      <c r="D974" s="67" t="s">
        <v>15251</v>
      </c>
      <c r="E974" s="67" t="s">
        <v>6932</v>
      </c>
      <c r="F974" s="67" t="s">
        <v>15280</v>
      </c>
      <c r="G974" s="5"/>
      <c r="H974" s="5"/>
      <c r="I974" s="5"/>
      <c r="J974" s="5"/>
    </row>
    <row r="975" spans="1:10" ht="13.5" customHeight="1" x14ac:dyDescent="0.2">
      <c r="A975" s="63">
        <v>46191606</v>
      </c>
      <c r="B975" s="64" t="str">
        <f ca="1">IFERROR(INDEX(UNSPSCDes,MATCH(INDIRECT(ADDRESS(ROW(),COLUMN()-1,4)),UNSPSCCode,0)),"")</f>
        <v>Espuma de supresión de incendios o compuestos similares</v>
      </c>
      <c r="C975" s="63" t="s">
        <v>1449</v>
      </c>
      <c r="D975" s="63">
        <v>1</v>
      </c>
      <c r="E975" s="66">
        <v>300000</v>
      </c>
      <c r="F975" s="65">
        <f ca="1">INDIRECT(ADDRESS(ROW(),COLUMN()-2,4))*INDIRECT(ADDRESS(ROW(),COLUMN()-1,4))</f>
        <v>300000</v>
      </c>
      <c r="G975" s="5"/>
      <c r="H975" s="5"/>
      <c r="I975" s="5"/>
      <c r="J975" s="5"/>
    </row>
    <row r="976" spans="1:10" ht="14.1" customHeight="1" x14ac:dyDescent="0.2">
      <c r="A976" s="5"/>
      <c r="B976" s="5"/>
      <c r="C976" s="5"/>
      <c r="D976" s="5"/>
      <c r="E976" s="68" t="s">
        <v>12549</v>
      </c>
      <c r="F976" s="69">
        <f ca="1">SUM(Table392[MONTO TOTAL ESTIMADO])</f>
        <v>300000</v>
      </c>
      <c r="G976" s="5"/>
      <c r="H976" s="5" t="str">
        <f>C968</f>
        <v>Bienes</v>
      </c>
      <c r="I976" s="5" t="str">
        <f>E968</f>
        <v>Sí</v>
      </c>
      <c r="J976" s="5" t="str">
        <f>D968</f>
        <v>Compras Menores</v>
      </c>
    </row>
    <row r="977" spans="1:10" ht="14.1" customHeight="1" thickBot="1" x14ac:dyDescent="0.3"/>
    <row r="978" spans="1:10" ht="33.75" customHeight="1" thickBot="1" x14ac:dyDescent="0.25">
      <c r="A978" s="59" t="s">
        <v>16382</v>
      </c>
      <c r="B978" s="59" t="s">
        <v>161</v>
      </c>
      <c r="C978" s="59" t="s">
        <v>11723</v>
      </c>
      <c r="D978" s="59" t="s">
        <v>14377</v>
      </c>
      <c r="E978" s="59" t="s">
        <v>10961</v>
      </c>
      <c r="F978" s="59" t="s">
        <v>11094</v>
      </c>
      <c r="G978" s="5"/>
      <c r="H978" s="5"/>
      <c r="I978" s="5"/>
      <c r="J978" s="5"/>
    </row>
    <row r="979" spans="1:10" ht="14.1" customHeight="1" thickBot="1" x14ac:dyDescent="0.25">
      <c r="A979" s="61" t="s">
        <v>18868</v>
      </c>
      <c r="B979" s="61" t="s">
        <v>18869</v>
      </c>
      <c r="C979" s="61" t="s">
        <v>17798</v>
      </c>
      <c r="D979" s="61" t="s">
        <v>10170</v>
      </c>
      <c r="E979" s="61" t="s">
        <v>8854</v>
      </c>
      <c r="F979" s="61"/>
      <c r="G979" s="5"/>
      <c r="H979" s="5"/>
      <c r="I979" s="5"/>
      <c r="J979" s="5"/>
    </row>
    <row r="980" spans="1:10" ht="14.1" customHeight="1" thickBot="1" x14ac:dyDescent="0.25">
      <c r="A980" s="80" t="s">
        <v>14828</v>
      </c>
      <c r="B980" s="62" t="s">
        <v>8528</v>
      </c>
      <c r="C980" s="71">
        <v>44928</v>
      </c>
      <c r="D980" s="80" t="s">
        <v>9385</v>
      </c>
      <c r="E980" s="62" t="s">
        <v>13092</v>
      </c>
      <c r="F980" s="61" t="s">
        <v>3080</v>
      </c>
      <c r="G980" s="5"/>
      <c r="H980" s="5"/>
      <c r="I980" s="5"/>
      <c r="J980" s="5"/>
    </row>
    <row r="981" spans="1:10" ht="14.1" customHeight="1" thickBot="1" x14ac:dyDescent="0.25">
      <c r="A981" s="81"/>
      <c r="B981" s="62" t="s">
        <v>1786</v>
      </c>
      <c r="C981" s="60">
        <f>IF(C980="","",IF(AND(MONTH(C980)&gt;=1,MONTH(C980)&lt;=3),1,IF(AND(MONTH(C980)&gt;=4,MONTH(C980)&lt;=6),2,IF(AND(MONTH(C980)&gt;=7,MONTH(C980)&lt;=9),3,4))))</f>
        <v>1</v>
      </c>
      <c r="D981" s="81"/>
      <c r="E981" s="62" t="s">
        <v>2417</v>
      </c>
      <c r="F981" s="61" t="s">
        <v>11111</v>
      </c>
      <c r="G981" s="5"/>
      <c r="H981" s="5"/>
      <c r="I981" s="5"/>
      <c r="J981" s="5"/>
    </row>
    <row r="982" spans="1:10" ht="14.1" customHeight="1" thickBot="1" x14ac:dyDescent="0.25">
      <c r="A982" s="81"/>
      <c r="B982" s="62" t="s">
        <v>12941</v>
      </c>
      <c r="C982" s="71">
        <v>44929</v>
      </c>
      <c r="D982" s="81"/>
      <c r="E982" s="62" t="s">
        <v>3073</v>
      </c>
      <c r="F982" s="61" t="s">
        <v>11111</v>
      </c>
      <c r="G982" s="5"/>
      <c r="H982" s="5"/>
      <c r="I982" s="5"/>
      <c r="J982" s="5"/>
    </row>
    <row r="983" spans="1:10" ht="14.1" customHeight="1" thickBot="1" x14ac:dyDescent="0.25">
      <c r="A983" s="81"/>
      <c r="B983" s="62" t="s">
        <v>1786</v>
      </c>
      <c r="C983" s="60">
        <f>IF(C982="","",IF(AND(MONTH(C982)&gt;=1,MONTH(C982)&lt;=3),1,IF(AND(MONTH(C982)&gt;=4,MONTH(C982)&lt;=6),2,IF(AND(MONTH(C982)&gt;=7,MONTH(C982)&lt;=9),3,4))))</f>
        <v>1</v>
      </c>
      <c r="D983" s="81"/>
      <c r="E983" s="62" t="s">
        <v>13191</v>
      </c>
      <c r="F983" s="61" t="s">
        <v>11111</v>
      </c>
      <c r="G983" s="5"/>
      <c r="H983" s="5"/>
      <c r="I983" s="5"/>
      <c r="J983" s="5"/>
    </row>
    <row r="984" spans="1:10" ht="14.1" customHeight="1" thickBot="1" x14ac:dyDescent="0.25">
      <c r="A984" s="5"/>
      <c r="B984" s="5"/>
      <c r="C984" s="5"/>
      <c r="D984" s="5"/>
      <c r="E984" s="5"/>
      <c r="F984" s="5"/>
      <c r="G984" s="5"/>
      <c r="H984" s="5"/>
      <c r="I984" s="5"/>
      <c r="J984" s="5"/>
    </row>
    <row r="985" spans="1:10" ht="14.1" customHeight="1" thickBot="1" x14ac:dyDescent="0.25">
      <c r="A985" s="67" t="s">
        <v>15735</v>
      </c>
      <c r="B985" s="67" t="s">
        <v>16146</v>
      </c>
      <c r="C985" s="67" t="s">
        <v>15641</v>
      </c>
      <c r="D985" s="67" t="s">
        <v>15251</v>
      </c>
      <c r="E985" s="67" t="s">
        <v>6932</v>
      </c>
      <c r="F985" s="67" t="s">
        <v>15280</v>
      </c>
      <c r="G985" s="5"/>
      <c r="H985" s="5"/>
      <c r="I985" s="5"/>
      <c r="J985" s="5"/>
    </row>
    <row r="986" spans="1:10" ht="13.5" customHeight="1" x14ac:dyDescent="0.2">
      <c r="A986" s="63">
        <v>47132102</v>
      </c>
      <c r="B986" s="64" t="str">
        <f ca="1">IFERROR(INDEX(UNSPSCDes,MATCH(INDIRECT(ADDRESS(ROW(),COLUMN()-1,4)),UNSPSCCode,0)),"")</f>
        <v>Kits de limpieza para uso general</v>
      </c>
      <c r="C986" s="63" t="s">
        <v>18143</v>
      </c>
      <c r="D986" s="63">
        <v>3</v>
      </c>
      <c r="E986" s="66">
        <v>41666.666599999997</v>
      </c>
      <c r="F986" s="65">
        <f ca="1">INDIRECT(ADDRESS(ROW(),COLUMN()-2,4))*INDIRECT(ADDRESS(ROW(),COLUMN()-1,4))</f>
        <v>124999.99979999999</v>
      </c>
      <c r="G986" s="5"/>
      <c r="H986" s="5"/>
      <c r="I986" s="5"/>
      <c r="J986" s="5"/>
    </row>
    <row r="987" spans="1:10" ht="14.1" customHeight="1" x14ac:dyDescent="0.2">
      <c r="A987" s="5"/>
      <c r="B987" s="5"/>
      <c r="C987" s="5"/>
      <c r="D987" s="5"/>
      <c r="E987" s="68" t="s">
        <v>12549</v>
      </c>
      <c r="F987" s="69">
        <f ca="1">SUM(Table393[MONTO TOTAL ESTIMADO])</f>
        <v>124999.99979999999</v>
      </c>
      <c r="G987" s="5"/>
      <c r="H987" s="5" t="str">
        <f>C979</f>
        <v>Bienes</v>
      </c>
      <c r="I987" s="5" t="str">
        <f>E979</f>
        <v>Sí</v>
      </c>
      <c r="J987" s="5" t="str">
        <f>D979</f>
        <v>Compras por debajo del Umbral</v>
      </c>
    </row>
    <row r="988" spans="1:10" ht="14.1" customHeight="1" thickBot="1" x14ac:dyDescent="0.3"/>
    <row r="989" spans="1:10" ht="33.75" customHeight="1" thickBot="1" x14ac:dyDescent="0.25">
      <c r="A989" s="59" t="s">
        <v>16382</v>
      </c>
      <c r="B989" s="59" t="s">
        <v>161</v>
      </c>
      <c r="C989" s="59" t="s">
        <v>11723</v>
      </c>
      <c r="D989" s="59" t="s">
        <v>14377</v>
      </c>
      <c r="E989" s="59" t="s">
        <v>10961</v>
      </c>
      <c r="F989" s="59" t="s">
        <v>11094</v>
      </c>
      <c r="G989" s="5"/>
      <c r="H989" s="5"/>
      <c r="I989" s="5"/>
      <c r="J989" s="5"/>
    </row>
    <row r="990" spans="1:10" ht="14.1" customHeight="1" thickBot="1" x14ac:dyDescent="0.25">
      <c r="A990" s="61" t="s">
        <v>18868</v>
      </c>
      <c r="B990" s="61" t="s">
        <v>18869</v>
      </c>
      <c r="C990" s="61" t="s">
        <v>17798</v>
      </c>
      <c r="D990" s="61" t="s">
        <v>10170</v>
      </c>
      <c r="E990" s="61" t="s">
        <v>8854</v>
      </c>
      <c r="F990" s="61"/>
      <c r="G990" s="5"/>
      <c r="H990" s="5"/>
      <c r="I990" s="5"/>
      <c r="J990" s="5"/>
    </row>
    <row r="991" spans="1:10" ht="14.1" customHeight="1" thickBot="1" x14ac:dyDescent="0.25">
      <c r="A991" s="80" t="s">
        <v>14828</v>
      </c>
      <c r="B991" s="62" t="s">
        <v>8528</v>
      </c>
      <c r="C991" s="71">
        <v>45019</v>
      </c>
      <c r="D991" s="80" t="s">
        <v>9385</v>
      </c>
      <c r="E991" s="62" t="s">
        <v>13092</v>
      </c>
      <c r="F991" s="61" t="s">
        <v>3080</v>
      </c>
      <c r="G991" s="5"/>
      <c r="H991" s="5"/>
      <c r="I991" s="5"/>
      <c r="J991" s="5"/>
    </row>
    <row r="992" spans="1:10" ht="14.1" customHeight="1" thickBot="1" x14ac:dyDescent="0.25">
      <c r="A992" s="81"/>
      <c r="B992" s="62" t="s">
        <v>1786</v>
      </c>
      <c r="C992" s="60">
        <f>IF(C991="","",IF(AND(MONTH(C991)&gt;=1,MONTH(C991)&lt;=3),1,IF(AND(MONTH(C991)&gt;=4,MONTH(C991)&lt;=6),2,IF(AND(MONTH(C991)&gt;=7,MONTH(C991)&lt;=9),3,4))))</f>
        <v>2</v>
      </c>
      <c r="D992" s="81"/>
      <c r="E992" s="62" t="s">
        <v>2417</v>
      </c>
      <c r="F992" s="61" t="s">
        <v>11111</v>
      </c>
      <c r="G992" s="5"/>
      <c r="H992" s="5"/>
      <c r="I992" s="5"/>
      <c r="J992" s="5"/>
    </row>
    <row r="993" spans="1:10" ht="14.1" customHeight="1" thickBot="1" x14ac:dyDescent="0.25">
      <c r="A993" s="81"/>
      <c r="B993" s="62" t="s">
        <v>12941</v>
      </c>
      <c r="C993" s="71">
        <v>45020</v>
      </c>
      <c r="D993" s="81"/>
      <c r="E993" s="62" t="s">
        <v>3073</v>
      </c>
      <c r="F993" s="61" t="s">
        <v>11111</v>
      </c>
      <c r="G993" s="5"/>
      <c r="H993" s="5"/>
      <c r="I993" s="5"/>
      <c r="J993" s="5"/>
    </row>
    <row r="994" spans="1:10" ht="14.1" customHeight="1" thickBot="1" x14ac:dyDescent="0.25">
      <c r="A994" s="81"/>
      <c r="B994" s="62" t="s">
        <v>1786</v>
      </c>
      <c r="C994" s="60">
        <f>IF(C993="","",IF(AND(MONTH(C993)&gt;=1,MONTH(C993)&lt;=3),1,IF(AND(MONTH(C993)&gt;=4,MONTH(C993)&lt;=6),2,IF(AND(MONTH(C993)&gt;=7,MONTH(C993)&lt;=9),3,4))))</f>
        <v>2</v>
      </c>
      <c r="D994" s="81"/>
      <c r="E994" s="62" t="s">
        <v>13191</v>
      </c>
      <c r="F994" s="61" t="s">
        <v>11111</v>
      </c>
      <c r="G994" s="5"/>
      <c r="H994" s="5"/>
      <c r="I994" s="5"/>
      <c r="J994" s="5"/>
    </row>
    <row r="995" spans="1:10" ht="14.1" customHeight="1" thickBot="1" x14ac:dyDescent="0.25">
      <c r="A995" s="5"/>
      <c r="B995" s="5"/>
      <c r="C995" s="5"/>
      <c r="D995" s="5"/>
      <c r="E995" s="5"/>
      <c r="F995" s="5"/>
      <c r="G995" s="5"/>
      <c r="H995" s="5"/>
      <c r="I995" s="5"/>
      <c r="J995" s="5"/>
    </row>
    <row r="996" spans="1:10" ht="14.1" customHeight="1" thickBot="1" x14ac:dyDescent="0.25">
      <c r="A996" s="67" t="s">
        <v>15735</v>
      </c>
      <c r="B996" s="67" t="s">
        <v>16146</v>
      </c>
      <c r="C996" s="67" t="s">
        <v>15641</v>
      </c>
      <c r="D996" s="67" t="s">
        <v>15251</v>
      </c>
      <c r="E996" s="67" t="s">
        <v>6932</v>
      </c>
      <c r="F996" s="67" t="s">
        <v>15280</v>
      </c>
      <c r="G996" s="5"/>
      <c r="H996" s="5"/>
      <c r="I996" s="5"/>
      <c r="J996" s="5"/>
    </row>
    <row r="997" spans="1:10" ht="13.5" customHeight="1" x14ac:dyDescent="0.2">
      <c r="A997" s="63">
        <v>47132102</v>
      </c>
      <c r="B997" s="64" t="str">
        <f ca="1">IFERROR(INDEX(UNSPSCDes,MATCH(INDIRECT(ADDRESS(ROW(),COLUMN()-1,4)),UNSPSCCode,0)),"")</f>
        <v>Kits de limpieza para uso general</v>
      </c>
      <c r="C997" s="63" t="s">
        <v>18143</v>
      </c>
      <c r="D997" s="63">
        <v>3</v>
      </c>
      <c r="E997" s="66">
        <v>41666.666599999997</v>
      </c>
      <c r="F997" s="65">
        <f ca="1">INDIRECT(ADDRESS(ROW(),COLUMN()-2,4))*INDIRECT(ADDRESS(ROW(),COLUMN()-1,4))</f>
        <v>124999.99979999999</v>
      </c>
      <c r="G997" s="5"/>
      <c r="H997" s="5"/>
      <c r="I997" s="5"/>
      <c r="J997" s="5"/>
    </row>
    <row r="998" spans="1:10" ht="14.1" customHeight="1" x14ac:dyDescent="0.2">
      <c r="A998" s="5"/>
      <c r="B998" s="5"/>
      <c r="C998" s="5"/>
      <c r="D998" s="5"/>
      <c r="E998" s="68" t="s">
        <v>12549</v>
      </c>
      <c r="F998" s="69">
        <f ca="1">SUM(Table394[MONTO TOTAL ESTIMADO])</f>
        <v>124999.99979999999</v>
      </c>
      <c r="G998" s="5"/>
      <c r="H998" s="5" t="str">
        <f>C990</f>
        <v>Bienes</v>
      </c>
      <c r="I998" s="5" t="str">
        <f>E990</f>
        <v>Sí</v>
      </c>
      <c r="J998" s="5" t="str">
        <f>D990</f>
        <v>Compras por debajo del Umbral</v>
      </c>
    </row>
    <row r="999" spans="1:10" ht="14.1" customHeight="1" thickBot="1" x14ac:dyDescent="0.3"/>
    <row r="1000" spans="1:10" ht="33.75" customHeight="1" thickBot="1" x14ac:dyDescent="0.25">
      <c r="A1000" s="59" t="s">
        <v>16382</v>
      </c>
      <c r="B1000" s="59" t="s">
        <v>161</v>
      </c>
      <c r="C1000" s="59" t="s">
        <v>11723</v>
      </c>
      <c r="D1000" s="59" t="s">
        <v>14377</v>
      </c>
      <c r="E1000" s="59" t="s">
        <v>10961</v>
      </c>
      <c r="F1000" s="59" t="s">
        <v>11094</v>
      </c>
      <c r="G1000" s="5"/>
      <c r="H1000" s="5"/>
      <c r="I1000" s="5"/>
      <c r="J1000" s="5"/>
    </row>
    <row r="1001" spans="1:10" ht="14.1" customHeight="1" thickBot="1" x14ac:dyDescent="0.25">
      <c r="A1001" s="61" t="s">
        <v>18868</v>
      </c>
      <c r="B1001" s="61" t="s">
        <v>18869</v>
      </c>
      <c r="C1001" s="61" t="s">
        <v>17798</v>
      </c>
      <c r="D1001" s="61" t="s">
        <v>10170</v>
      </c>
      <c r="E1001" s="61" t="s">
        <v>8854</v>
      </c>
      <c r="F1001" s="61"/>
      <c r="G1001" s="5"/>
      <c r="H1001" s="5"/>
      <c r="I1001" s="5"/>
      <c r="J1001" s="5"/>
    </row>
    <row r="1002" spans="1:10" ht="14.1" customHeight="1" thickBot="1" x14ac:dyDescent="0.25">
      <c r="A1002" s="80" t="s">
        <v>14828</v>
      </c>
      <c r="B1002" s="62" t="s">
        <v>8528</v>
      </c>
      <c r="C1002" s="71">
        <v>45110</v>
      </c>
      <c r="D1002" s="80" t="s">
        <v>9385</v>
      </c>
      <c r="E1002" s="62" t="s">
        <v>13092</v>
      </c>
      <c r="F1002" s="61" t="s">
        <v>3080</v>
      </c>
      <c r="G1002" s="5"/>
      <c r="H1002" s="5"/>
      <c r="I1002" s="5"/>
      <c r="J1002" s="5"/>
    </row>
    <row r="1003" spans="1:10" ht="14.1" customHeight="1" thickBot="1" x14ac:dyDescent="0.25">
      <c r="A1003" s="81"/>
      <c r="B1003" s="62" t="s">
        <v>1786</v>
      </c>
      <c r="C1003" s="60">
        <f>IF(C1002="","",IF(AND(MONTH(C1002)&gt;=1,MONTH(C1002)&lt;=3),1,IF(AND(MONTH(C1002)&gt;=4,MONTH(C1002)&lt;=6),2,IF(AND(MONTH(C1002)&gt;=7,MONTH(C1002)&lt;=9),3,4))))</f>
        <v>3</v>
      </c>
      <c r="D1003" s="81"/>
      <c r="E1003" s="62" t="s">
        <v>2417</v>
      </c>
      <c r="F1003" s="61" t="s">
        <v>11111</v>
      </c>
      <c r="G1003" s="5"/>
      <c r="H1003" s="5"/>
      <c r="I1003" s="5"/>
      <c r="J1003" s="5"/>
    </row>
    <row r="1004" spans="1:10" ht="14.1" customHeight="1" thickBot="1" x14ac:dyDescent="0.25">
      <c r="A1004" s="81"/>
      <c r="B1004" s="62" t="s">
        <v>12941</v>
      </c>
      <c r="C1004" s="71">
        <v>45111</v>
      </c>
      <c r="D1004" s="81"/>
      <c r="E1004" s="62" t="s">
        <v>3073</v>
      </c>
      <c r="F1004" s="61" t="s">
        <v>11111</v>
      </c>
      <c r="G1004" s="5"/>
      <c r="H1004" s="5"/>
      <c r="I1004" s="5"/>
      <c r="J1004" s="5"/>
    </row>
    <row r="1005" spans="1:10" ht="14.1" customHeight="1" thickBot="1" x14ac:dyDescent="0.25">
      <c r="A1005" s="81"/>
      <c r="B1005" s="62" t="s">
        <v>1786</v>
      </c>
      <c r="C1005" s="60">
        <f>IF(C1004="","",IF(AND(MONTH(C1004)&gt;=1,MONTH(C1004)&lt;=3),1,IF(AND(MONTH(C1004)&gt;=4,MONTH(C1004)&lt;=6),2,IF(AND(MONTH(C1004)&gt;=7,MONTH(C1004)&lt;=9),3,4))))</f>
        <v>3</v>
      </c>
      <c r="D1005" s="81"/>
      <c r="E1005" s="62" t="s">
        <v>13191</v>
      </c>
      <c r="F1005" s="61" t="s">
        <v>11111</v>
      </c>
      <c r="G1005" s="5"/>
      <c r="H1005" s="5"/>
      <c r="I1005" s="5"/>
      <c r="J1005" s="5"/>
    </row>
    <row r="1006" spans="1:10" ht="14.1" customHeight="1" thickBot="1" x14ac:dyDescent="0.25">
      <c r="A1006" s="5"/>
      <c r="B1006" s="5"/>
      <c r="C1006" s="5"/>
      <c r="D1006" s="5"/>
      <c r="E1006" s="5"/>
      <c r="F1006" s="5"/>
      <c r="G1006" s="5"/>
      <c r="H1006" s="5"/>
      <c r="I1006" s="5"/>
      <c r="J1006" s="5"/>
    </row>
    <row r="1007" spans="1:10" ht="14.1" customHeight="1" thickBot="1" x14ac:dyDescent="0.25">
      <c r="A1007" s="67" t="s">
        <v>15735</v>
      </c>
      <c r="B1007" s="67" t="s">
        <v>16146</v>
      </c>
      <c r="C1007" s="67" t="s">
        <v>15641</v>
      </c>
      <c r="D1007" s="67" t="s">
        <v>15251</v>
      </c>
      <c r="E1007" s="67" t="s">
        <v>6932</v>
      </c>
      <c r="F1007" s="67" t="s">
        <v>15280</v>
      </c>
      <c r="G1007" s="5"/>
      <c r="H1007" s="5"/>
      <c r="I1007" s="5"/>
      <c r="J1007" s="5"/>
    </row>
    <row r="1008" spans="1:10" ht="13.5" customHeight="1" x14ac:dyDescent="0.2">
      <c r="A1008" s="63">
        <v>47132102</v>
      </c>
      <c r="B1008" s="64" t="str">
        <f ca="1">IFERROR(INDEX(UNSPSCDes,MATCH(INDIRECT(ADDRESS(ROW(),COLUMN()-1,4)),UNSPSCCode,0)),"")</f>
        <v>Kits de limpieza para uso general</v>
      </c>
      <c r="C1008" s="63" t="s">
        <v>18143</v>
      </c>
      <c r="D1008" s="63">
        <v>3</v>
      </c>
      <c r="E1008" s="66">
        <v>41666.666599999997</v>
      </c>
      <c r="F1008" s="65">
        <f ca="1">INDIRECT(ADDRESS(ROW(),COLUMN()-2,4))*INDIRECT(ADDRESS(ROW(),COLUMN()-1,4))</f>
        <v>124999.99979999999</v>
      </c>
      <c r="G1008" s="5"/>
      <c r="H1008" s="5"/>
      <c r="I1008" s="5"/>
      <c r="J1008" s="5"/>
    </row>
    <row r="1009" spans="1:10" ht="14.1" customHeight="1" x14ac:dyDescent="0.2">
      <c r="A1009" s="5"/>
      <c r="B1009" s="5"/>
      <c r="C1009" s="5"/>
      <c r="D1009" s="5"/>
      <c r="E1009" s="68" t="s">
        <v>12549</v>
      </c>
      <c r="F1009" s="69">
        <f ca="1">SUM(Table395[MONTO TOTAL ESTIMADO])</f>
        <v>124999.99979999999</v>
      </c>
      <c r="G1009" s="5"/>
      <c r="H1009" s="5" t="str">
        <f>C1001</f>
        <v>Bienes</v>
      </c>
      <c r="I1009" s="5" t="str">
        <f>E1001</f>
        <v>Sí</v>
      </c>
      <c r="J1009" s="5" t="str">
        <f>D1001</f>
        <v>Compras por debajo del Umbral</v>
      </c>
    </row>
    <row r="1010" spans="1:10" ht="14.1" customHeight="1" thickBot="1" x14ac:dyDescent="0.3"/>
    <row r="1011" spans="1:10" ht="33.75" customHeight="1" thickBot="1" x14ac:dyDescent="0.25">
      <c r="A1011" s="59" t="s">
        <v>16382</v>
      </c>
      <c r="B1011" s="59" t="s">
        <v>161</v>
      </c>
      <c r="C1011" s="59" t="s">
        <v>11723</v>
      </c>
      <c r="D1011" s="59" t="s">
        <v>14377</v>
      </c>
      <c r="E1011" s="59" t="s">
        <v>10961</v>
      </c>
      <c r="F1011" s="59" t="s">
        <v>11094</v>
      </c>
      <c r="G1011" s="5"/>
      <c r="H1011" s="5"/>
      <c r="I1011" s="5"/>
      <c r="J1011" s="5"/>
    </row>
    <row r="1012" spans="1:10" ht="14.1" customHeight="1" thickBot="1" x14ac:dyDescent="0.25">
      <c r="A1012" s="61" t="s">
        <v>18868</v>
      </c>
      <c r="B1012" s="61" t="s">
        <v>18869</v>
      </c>
      <c r="C1012" s="61" t="s">
        <v>17798</v>
      </c>
      <c r="D1012" s="61" t="s">
        <v>10170</v>
      </c>
      <c r="E1012" s="61" t="s">
        <v>8854</v>
      </c>
      <c r="F1012" s="61"/>
      <c r="G1012" s="5"/>
      <c r="H1012" s="5"/>
      <c r="I1012" s="5"/>
      <c r="J1012" s="5"/>
    </row>
    <row r="1013" spans="1:10" ht="14.1" customHeight="1" thickBot="1" x14ac:dyDescent="0.25">
      <c r="A1013" s="80" t="s">
        <v>14828</v>
      </c>
      <c r="B1013" s="62" t="s">
        <v>8528</v>
      </c>
      <c r="C1013" s="71">
        <v>45201</v>
      </c>
      <c r="D1013" s="80" t="s">
        <v>9385</v>
      </c>
      <c r="E1013" s="62" t="s">
        <v>13092</v>
      </c>
      <c r="F1013" s="61" t="s">
        <v>3080</v>
      </c>
      <c r="G1013" s="5"/>
      <c r="H1013" s="5"/>
      <c r="I1013" s="5"/>
      <c r="J1013" s="5"/>
    </row>
    <row r="1014" spans="1:10" ht="14.1" customHeight="1" thickBot="1" x14ac:dyDescent="0.25">
      <c r="A1014" s="81"/>
      <c r="B1014" s="62" t="s">
        <v>1786</v>
      </c>
      <c r="C1014" s="60">
        <f>IF(C1013="","",IF(AND(MONTH(C1013)&gt;=1,MONTH(C1013)&lt;=3),1,IF(AND(MONTH(C1013)&gt;=4,MONTH(C1013)&lt;=6),2,IF(AND(MONTH(C1013)&gt;=7,MONTH(C1013)&lt;=9),3,4))))</f>
        <v>4</v>
      </c>
      <c r="D1014" s="81"/>
      <c r="E1014" s="62" t="s">
        <v>2417</v>
      </c>
      <c r="F1014" s="61" t="s">
        <v>11111</v>
      </c>
      <c r="G1014" s="5"/>
      <c r="H1014" s="5"/>
      <c r="I1014" s="5"/>
      <c r="J1014" s="5"/>
    </row>
    <row r="1015" spans="1:10" ht="14.1" customHeight="1" thickBot="1" x14ac:dyDescent="0.25">
      <c r="A1015" s="81"/>
      <c r="B1015" s="62" t="s">
        <v>12941</v>
      </c>
      <c r="C1015" s="71">
        <v>45202</v>
      </c>
      <c r="D1015" s="81"/>
      <c r="E1015" s="62" t="s">
        <v>3073</v>
      </c>
      <c r="F1015" s="61" t="s">
        <v>11111</v>
      </c>
      <c r="G1015" s="5"/>
      <c r="H1015" s="5"/>
      <c r="I1015" s="5"/>
      <c r="J1015" s="5"/>
    </row>
    <row r="1016" spans="1:10" ht="14.1" customHeight="1" thickBot="1" x14ac:dyDescent="0.25">
      <c r="A1016" s="81"/>
      <c r="B1016" s="62" t="s">
        <v>1786</v>
      </c>
      <c r="C1016" s="60">
        <f>IF(C1015="","",IF(AND(MONTH(C1015)&gt;=1,MONTH(C1015)&lt;=3),1,IF(AND(MONTH(C1015)&gt;=4,MONTH(C1015)&lt;=6),2,IF(AND(MONTH(C1015)&gt;=7,MONTH(C1015)&lt;=9),3,4))))</f>
        <v>4</v>
      </c>
      <c r="D1016" s="81"/>
      <c r="E1016" s="62" t="s">
        <v>13191</v>
      </c>
      <c r="F1016" s="61" t="s">
        <v>11111</v>
      </c>
      <c r="G1016" s="5"/>
      <c r="H1016" s="5"/>
      <c r="I1016" s="5"/>
      <c r="J1016" s="5"/>
    </row>
    <row r="1017" spans="1:10" ht="14.1" customHeight="1" thickBot="1" x14ac:dyDescent="0.25">
      <c r="A1017" s="5"/>
      <c r="B1017" s="5"/>
      <c r="C1017" s="5"/>
      <c r="D1017" s="5"/>
      <c r="E1017" s="5"/>
      <c r="F1017" s="5"/>
      <c r="G1017" s="5"/>
      <c r="H1017" s="5"/>
      <c r="I1017" s="5"/>
      <c r="J1017" s="5"/>
    </row>
    <row r="1018" spans="1:10" ht="14.1" customHeight="1" thickBot="1" x14ac:dyDescent="0.25">
      <c r="A1018" s="67" t="s">
        <v>15735</v>
      </c>
      <c r="B1018" s="67" t="s">
        <v>16146</v>
      </c>
      <c r="C1018" s="67" t="s">
        <v>15641</v>
      </c>
      <c r="D1018" s="67" t="s">
        <v>15251</v>
      </c>
      <c r="E1018" s="67" t="s">
        <v>6932</v>
      </c>
      <c r="F1018" s="67" t="s">
        <v>15280</v>
      </c>
      <c r="G1018" s="5"/>
      <c r="H1018" s="5"/>
      <c r="I1018" s="5"/>
      <c r="J1018" s="5"/>
    </row>
    <row r="1019" spans="1:10" ht="13.5" customHeight="1" x14ac:dyDescent="0.2">
      <c r="A1019" s="63">
        <v>47132102</v>
      </c>
      <c r="B1019" s="64" t="str">
        <f ca="1">IFERROR(INDEX(UNSPSCDes,MATCH(INDIRECT(ADDRESS(ROW(),COLUMN()-1,4)),UNSPSCCode,0)),"")</f>
        <v>Kits de limpieza para uso general</v>
      </c>
      <c r="C1019" s="63" t="s">
        <v>18143</v>
      </c>
      <c r="D1019" s="63">
        <v>3</v>
      </c>
      <c r="E1019" s="66">
        <v>41666.666599999997</v>
      </c>
      <c r="F1019" s="65">
        <f ca="1">INDIRECT(ADDRESS(ROW(),COLUMN()-2,4))*INDIRECT(ADDRESS(ROW(),COLUMN()-1,4))</f>
        <v>124999.99979999999</v>
      </c>
      <c r="G1019" s="5"/>
      <c r="H1019" s="5"/>
      <c r="I1019" s="5"/>
      <c r="J1019" s="5"/>
    </row>
    <row r="1020" spans="1:10" ht="14.1" customHeight="1" x14ac:dyDescent="0.2">
      <c r="A1020" s="5"/>
      <c r="B1020" s="5"/>
      <c r="C1020" s="5"/>
      <c r="D1020" s="5"/>
      <c r="E1020" s="68" t="s">
        <v>12549</v>
      </c>
      <c r="F1020" s="69">
        <f ca="1">SUM(Table396[MONTO TOTAL ESTIMADO])</f>
        <v>124999.99979999999</v>
      </c>
      <c r="G1020" s="5"/>
      <c r="H1020" s="5" t="str">
        <f>C1012</f>
        <v>Bienes</v>
      </c>
      <c r="I1020" s="5" t="str">
        <f>E1012</f>
        <v>Sí</v>
      </c>
      <c r="J1020" s="5" t="str">
        <f>D1012</f>
        <v>Compras por debajo del Umbral</v>
      </c>
    </row>
    <row r="1021" spans="1:10" ht="14.1" customHeight="1" thickBot="1" x14ac:dyDescent="0.3"/>
    <row r="1022" spans="1:10" ht="33.75" customHeight="1" thickBot="1" x14ac:dyDescent="0.25">
      <c r="A1022" s="59" t="s">
        <v>16382</v>
      </c>
      <c r="B1022" s="59" t="s">
        <v>161</v>
      </c>
      <c r="C1022" s="59" t="s">
        <v>11723</v>
      </c>
      <c r="D1022" s="59" t="s">
        <v>14377</v>
      </c>
      <c r="E1022" s="59" t="s">
        <v>10961</v>
      </c>
      <c r="F1022" s="59" t="s">
        <v>11094</v>
      </c>
      <c r="G1022" s="5"/>
      <c r="H1022" s="5"/>
      <c r="I1022" s="5"/>
      <c r="J1022" s="5"/>
    </row>
    <row r="1023" spans="1:10" ht="14.1" customHeight="1" thickBot="1" x14ac:dyDescent="0.25">
      <c r="A1023" s="61" t="s">
        <v>18870</v>
      </c>
      <c r="B1023" s="61" t="s">
        <v>18871</v>
      </c>
      <c r="C1023" s="61" t="s">
        <v>17798</v>
      </c>
      <c r="D1023" s="61" t="s">
        <v>10170</v>
      </c>
      <c r="E1023" s="61" t="s">
        <v>8854</v>
      </c>
      <c r="F1023" s="61"/>
      <c r="G1023" s="5"/>
      <c r="H1023" s="5"/>
      <c r="I1023" s="5"/>
      <c r="J1023" s="5"/>
    </row>
    <row r="1024" spans="1:10" ht="14.1" customHeight="1" thickBot="1" x14ac:dyDescent="0.25">
      <c r="A1024" s="80" t="s">
        <v>14828</v>
      </c>
      <c r="B1024" s="62" t="s">
        <v>8528</v>
      </c>
      <c r="C1024" s="71">
        <v>44928</v>
      </c>
      <c r="D1024" s="80" t="s">
        <v>9385</v>
      </c>
      <c r="E1024" s="62" t="s">
        <v>13092</v>
      </c>
      <c r="F1024" s="61" t="s">
        <v>3080</v>
      </c>
      <c r="G1024" s="5"/>
      <c r="H1024" s="5"/>
      <c r="I1024" s="5"/>
      <c r="J1024" s="5"/>
    </row>
    <row r="1025" spans="1:10" ht="14.1" customHeight="1" thickBot="1" x14ac:dyDescent="0.25">
      <c r="A1025" s="81"/>
      <c r="B1025" s="62" t="s">
        <v>1786</v>
      </c>
      <c r="C1025" s="60">
        <f>IF(C1024="","",IF(AND(MONTH(C1024)&gt;=1,MONTH(C1024)&lt;=3),1,IF(AND(MONTH(C1024)&gt;=4,MONTH(C1024)&lt;=6),2,IF(AND(MONTH(C1024)&gt;=7,MONTH(C1024)&lt;=9),3,4))))</f>
        <v>1</v>
      </c>
      <c r="D1025" s="81"/>
      <c r="E1025" s="62" t="s">
        <v>2417</v>
      </c>
      <c r="F1025" s="61" t="s">
        <v>11111</v>
      </c>
      <c r="G1025" s="5"/>
      <c r="H1025" s="5"/>
      <c r="I1025" s="5"/>
      <c r="J1025" s="5"/>
    </row>
    <row r="1026" spans="1:10" ht="14.1" customHeight="1" thickBot="1" x14ac:dyDescent="0.25">
      <c r="A1026" s="81"/>
      <c r="B1026" s="62" t="s">
        <v>12941</v>
      </c>
      <c r="C1026" s="71">
        <v>44929</v>
      </c>
      <c r="D1026" s="81"/>
      <c r="E1026" s="62" t="s">
        <v>3073</v>
      </c>
      <c r="F1026" s="61" t="s">
        <v>11111</v>
      </c>
      <c r="G1026" s="5"/>
      <c r="H1026" s="5"/>
      <c r="I1026" s="5"/>
      <c r="J1026" s="5"/>
    </row>
    <row r="1027" spans="1:10" ht="14.1" customHeight="1" thickBot="1" x14ac:dyDescent="0.25">
      <c r="A1027" s="81"/>
      <c r="B1027" s="62" t="s">
        <v>1786</v>
      </c>
      <c r="C1027" s="60">
        <f>IF(C1026="","",IF(AND(MONTH(C1026)&gt;=1,MONTH(C1026)&lt;=3),1,IF(AND(MONTH(C1026)&gt;=4,MONTH(C1026)&lt;=6),2,IF(AND(MONTH(C1026)&gt;=7,MONTH(C1026)&lt;=9),3,4))))</f>
        <v>1</v>
      </c>
      <c r="D1027" s="81"/>
      <c r="E1027" s="62" t="s">
        <v>13191</v>
      </c>
      <c r="F1027" s="61" t="s">
        <v>11111</v>
      </c>
      <c r="G1027" s="5"/>
      <c r="H1027" s="5"/>
      <c r="I1027" s="5"/>
      <c r="J1027" s="5"/>
    </row>
    <row r="1028" spans="1:10" ht="14.1" customHeight="1" thickBot="1" x14ac:dyDescent="0.25">
      <c r="A1028" s="5"/>
      <c r="B1028" s="5"/>
      <c r="C1028" s="5"/>
      <c r="D1028" s="5"/>
      <c r="E1028" s="5"/>
      <c r="F1028" s="5"/>
      <c r="G1028" s="5"/>
      <c r="H1028" s="5"/>
      <c r="I1028" s="5"/>
      <c r="J1028" s="5"/>
    </row>
    <row r="1029" spans="1:10" ht="14.1" customHeight="1" thickBot="1" x14ac:dyDescent="0.25">
      <c r="A1029" s="67" t="s">
        <v>15735</v>
      </c>
      <c r="B1029" s="67" t="s">
        <v>16146</v>
      </c>
      <c r="C1029" s="67" t="s">
        <v>15641</v>
      </c>
      <c r="D1029" s="67" t="s">
        <v>15251</v>
      </c>
      <c r="E1029" s="67" t="s">
        <v>6932</v>
      </c>
      <c r="F1029" s="67" t="s">
        <v>15280</v>
      </c>
      <c r="G1029" s="5"/>
      <c r="H1029" s="5"/>
      <c r="I1029" s="5"/>
      <c r="J1029" s="5"/>
    </row>
    <row r="1030" spans="1:10" ht="13.5" customHeight="1" x14ac:dyDescent="0.2">
      <c r="A1030" s="63">
        <v>80161504</v>
      </c>
      <c r="B1030" s="64" t="str">
        <f ca="1">IFERROR(INDEX(UNSPSCDes,MATCH(INDIRECT(ADDRESS(ROW(),COLUMN()-1,4)),UNSPSCCode,0)),"")</f>
        <v>Servicios de oficina</v>
      </c>
      <c r="C1030" s="63" t="s">
        <v>18143</v>
      </c>
      <c r="D1030" s="63">
        <v>3</v>
      </c>
      <c r="E1030" s="66">
        <v>16666.6666</v>
      </c>
      <c r="F1030" s="65">
        <f ca="1">INDIRECT(ADDRESS(ROW(),COLUMN()-2,4))*INDIRECT(ADDRESS(ROW(),COLUMN()-1,4))</f>
        <v>49999.999800000005</v>
      </c>
      <c r="G1030" s="5"/>
      <c r="H1030" s="5"/>
      <c r="I1030" s="5"/>
      <c r="J1030" s="5"/>
    </row>
    <row r="1031" spans="1:10" ht="14.1" customHeight="1" x14ac:dyDescent="0.2">
      <c r="A1031" s="5"/>
      <c r="B1031" s="5"/>
      <c r="C1031" s="5"/>
      <c r="D1031" s="5"/>
      <c r="E1031" s="68" t="s">
        <v>12549</v>
      </c>
      <c r="F1031" s="69">
        <f ca="1">SUM(Table397[MONTO TOTAL ESTIMADO])</f>
        <v>49999.999800000005</v>
      </c>
      <c r="G1031" s="5"/>
      <c r="H1031" s="5" t="str">
        <f>C1023</f>
        <v>Bienes</v>
      </c>
      <c r="I1031" s="5" t="str">
        <f>E1023</f>
        <v>Sí</v>
      </c>
      <c r="J1031" s="5" t="str">
        <f>D1023</f>
        <v>Compras por debajo del Umbral</v>
      </c>
    </row>
    <row r="1032" spans="1:10" ht="14.1" customHeight="1" thickBot="1" x14ac:dyDescent="0.3"/>
    <row r="1033" spans="1:10" ht="33.75" customHeight="1" thickBot="1" x14ac:dyDescent="0.25">
      <c r="A1033" s="59" t="s">
        <v>16382</v>
      </c>
      <c r="B1033" s="59" t="s">
        <v>161</v>
      </c>
      <c r="C1033" s="59" t="s">
        <v>11723</v>
      </c>
      <c r="D1033" s="59" t="s">
        <v>14377</v>
      </c>
      <c r="E1033" s="59" t="s">
        <v>10961</v>
      </c>
      <c r="F1033" s="59" t="s">
        <v>11094</v>
      </c>
      <c r="G1033" s="5"/>
      <c r="H1033" s="5"/>
      <c r="I1033" s="5"/>
      <c r="J1033" s="5"/>
    </row>
    <row r="1034" spans="1:10" ht="14.1" customHeight="1" thickBot="1" x14ac:dyDescent="0.25">
      <c r="A1034" s="61" t="s">
        <v>18870</v>
      </c>
      <c r="B1034" s="61" t="s">
        <v>18871</v>
      </c>
      <c r="C1034" s="61" t="s">
        <v>17798</v>
      </c>
      <c r="D1034" s="61" t="s">
        <v>10170</v>
      </c>
      <c r="E1034" s="61" t="s">
        <v>8854</v>
      </c>
      <c r="F1034" s="61"/>
      <c r="G1034" s="5"/>
      <c r="H1034" s="5"/>
      <c r="I1034" s="5"/>
      <c r="J1034" s="5"/>
    </row>
    <row r="1035" spans="1:10" ht="14.1" customHeight="1" thickBot="1" x14ac:dyDescent="0.25">
      <c r="A1035" s="80" t="s">
        <v>14828</v>
      </c>
      <c r="B1035" s="62" t="s">
        <v>8528</v>
      </c>
      <c r="C1035" s="71">
        <v>45019</v>
      </c>
      <c r="D1035" s="80" t="s">
        <v>9385</v>
      </c>
      <c r="E1035" s="62" t="s">
        <v>13092</v>
      </c>
      <c r="F1035" s="61" t="s">
        <v>3080</v>
      </c>
      <c r="G1035" s="5"/>
      <c r="H1035" s="5"/>
      <c r="I1035" s="5"/>
      <c r="J1035" s="5"/>
    </row>
    <row r="1036" spans="1:10" ht="14.1" customHeight="1" thickBot="1" x14ac:dyDescent="0.25">
      <c r="A1036" s="81"/>
      <c r="B1036" s="62" t="s">
        <v>1786</v>
      </c>
      <c r="C1036" s="60">
        <f>IF(C1035="","",IF(AND(MONTH(C1035)&gt;=1,MONTH(C1035)&lt;=3),1,IF(AND(MONTH(C1035)&gt;=4,MONTH(C1035)&lt;=6),2,IF(AND(MONTH(C1035)&gt;=7,MONTH(C1035)&lt;=9),3,4))))</f>
        <v>2</v>
      </c>
      <c r="D1036" s="81"/>
      <c r="E1036" s="62" t="s">
        <v>2417</v>
      </c>
      <c r="F1036" s="61" t="s">
        <v>11111</v>
      </c>
      <c r="G1036" s="5"/>
      <c r="H1036" s="5"/>
      <c r="I1036" s="5"/>
      <c r="J1036" s="5"/>
    </row>
    <row r="1037" spans="1:10" ht="14.1" customHeight="1" thickBot="1" x14ac:dyDescent="0.25">
      <c r="A1037" s="81"/>
      <c r="B1037" s="62" t="s">
        <v>12941</v>
      </c>
      <c r="C1037" s="71">
        <v>45020</v>
      </c>
      <c r="D1037" s="81"/>
      <c r="E1037" s="62" t="s">
        <v>3073</v>
      </c>
      <c r="F1037" s="61" t="s">
        <v>11111</v>
      </c>
      <c r="G1037" s="5"/>
      <c r="H1037" s="5"/>
      <c r="I1037" s="5"/>
      <c r="J1037" s="5"/>
    </row>
    <row r="1038" spans="1:10" ht="14.1" customHeight="1" thickBot="1" x14ac:dyDescent="0.25">
      <c r="A1038" s="81"/>
      <c r="B1038" s="62" t="s">
        <v>1786</v>
      </c>
      <c r="C1038" s="60">
        <f>IF(C1037="","",IF(AND(MONTH(C1037)&gt;=1,MONTH(C1037)&lt;=3),1,IF(AND(MONTH(C1037)&gt;=4,MONTH(C1037)&lt;=6),2,IF(AND(MONTH(C1037)&gt;=7,MONTH(C1037)&lt;=9),3,4))))</f>
        <v>2</v>
      </c>
      <c r="D1038" s="81"/>
      <c r="E1038" s="62" t="s">
        <v>13191</v>
      </c>
      <c r="F1038" s="61" t="s">
        <v>11111</v>
      </c>
      <c r="G1038" s="5"/>
      <c r="H1038" s="5"/>
      <c r="I1038" s="5"/>
      <c r="J1038" s="5"/>
    </row>
    <row r="1039" spans="1:10" ht="14.1" customHeight="1" thickBot="1" x14ac:dyDescent="0.25">
      <c r="A1039" s="5"/>
      <c r="B1039" s="5"/>
      <c r="C1039" s="5"/>
      <c r="D1039" s="5"/>
      <c r="E1039" s="5"/>
      <c r="F1039" s="5"/>
      <c r="G1039" s="5"/>
      <c r="H1039" s="5"/>
      <c r="I1039" s="5"/>
      <c r="J1039" s="5"/>
    </row>
    <row r="1040" spans="1:10" ht="14.1" customHeight="1" thickBot="1" x14ac:dyDescent="0.25">
      <c r="A1040" s="67" t="s">
        <v>15735</v>
      </c>
      <c r="B1040" s="67" t="s">
        <v>16146</v>
      </c>
      <c r="C1040" s="67" t="s">
        <v>15641</v>
      </c>
      <c r="D1040" s="67" t="s">
        <v>15251</v>
      </c>
      <c r="E1040" s="67" t="s">
        <v>6932</v>
      </c>
      <c r="F1040" s="67" t="s">
        <v>15280</v>
      </c>
      <c r="G1040" s="5"/>
      <c r="H1040" s="5"/>
      <c r="I1040" s="5"/>
      <c r="J1040" s="5"/>
    </row>
    <row r="1041" spans="1:10" ht="13.5" customHeight="1" x14ac:dyDescent="0.2">
      <c r="A1041" s="63">
        <v>80161504</v>
      </c>
      <c r="B1041" s="64" t="str">
        <f ca="1">IFERROR(INDEX(UNSPSCDes,MATCH(INDIRECT(ADDRESS(ROW(),COLUMN()-1,4)),UNSPSCCode,0)),"")</f>
        <v>Servicios de oficina</v>
      </c>
      <c r="C1041" s="63" t="s">
        <v>18143</v>
      </c>
      <c r="D1041" s="63">
        <v>3</v>
      </c>
      <c r="E1041" s="66">
        <v>16666.6666</v>
      </c>
      <c r="F1041" s="65">
        <f ca="1">INDIRECT(ADDRESS(ROW(),COLUMN()-2,4))*INDIRECT(ADDRESS(ROW(),COLUMN()-1,4))</f>
        <v>49999.999800000005</v>
      </c>
      <c r="G1041" s="5"/>
      <c r="H1041" s="5"/>
      <c r="I1041" s="5"/>
      <c r="J1041" s="5"/>
    </row>
    <row r="1042" spans="1:10" ht="14.1" customHeight="1" x14ac:dyDescent="0.2">
      <c r="A1042" s="5"/>
      <c r="B1042" s="5"/>
      <c r="C1042" s="5"/>
      <c r="D1042" s="5"/>
      <c r="E1042" s="68" t="s">
        <v>12549</v>
      </c>
      <c r="F1042" s="69">
        <f ca="1">SUM(Table398[MONTO TOTAL ESTIMADO])</f>
        <v>49999.999800000005</v>
      </c>
      <c r="G1042" s="5"/>
      <c r="H1042" s="5" t="str">
        <f>C1034</f>
        <v>Bienes</v>
      </c>
      <c r="I1042" s="5" t="str">
        <f>E1034</f>
        <v>Sí</v>
      </c>
      <c r="J1042" s="5" t="str">
        <f>D1034</f>
        <v>Compras por debajo del Umbral</v>
      </c>
    </row>
    <row r="1043" spans="1:10" ht="14.1" customHeight="1" thickBot="1" x14ac:dyDescent="0.3"/>
    <row r="1044" spans="1:10" ht="33.75" customHeight="1" thickBot="1" x14ac:dyDescent="0.25">
      <c r="A1044" s="59" t="s">
        <v>16382</v>
      </c>
      <c r="B1044" s="59" t="s">
        <v>161</v>
      </c>
      <c r="C1044" s="59" t="s">
        <v>11723</v>
      </c>
      <c r="D1044" s="59" t="s">
        <v>14377</v>
      </c>
      <c r="E1044" s="59" t="s">
        <v>10961</v>
      </c>
      <c r="F1044" s="59" t="s">
        <v>11094</v>
      </c>
      <c r="G1044" s="5"/>
      <c r="H1044" s="5"/>
      <c r="I1044" s="5"/>
      <c r="J1044" s="5"/>
    </row>
    <row r="1045" spans="1:10" ht="14.1" customHeight="1" thickBot="1" x14ac:dyDescent="0.25">
      <c r="A1045" s="61" t="s">
        <v>18870</v>
      </c>
      <c r="B1045" s="61" t="s">
        <v>18871</v>
      </c>
      <c r="C1045" s="61" t="s">
        <v>17798</v>
      </c>
      <c r="D1045" s="61" t="s">
        <v>10170</v>
      </c>
      <c r="E1045" s="61" t="s">
        <v>8854</v>
      </c>
      <c r="F1045" s="61"/>
      <c r="G1045" s="5"/>
      <c r="H1045" s="5"/>
      <c r="I1045" s="5"/>
      <c r="J1045" s="5"/>
    </row>
    <row r="1046" spans="1:10" ht="14.1" customHeight="1" thickBot="1" x14ac:dyDescent="0.25">
      <c r="A1046" s="80" t="s">
        <v>14828</v>
      </c>
      <c r="B1046" s="62" t="s">
        <v>8528</v>
      </c>
      <c r="C1046" s="71">
        <v>45110</v>
      </c>
      <c r="D1046" s="80" t="s">
        <v>9385</v>
      </c>
      <c r="E1046" s="62" t="s">
        <v>13092</v>
      </c>
      <c r="F1046" s="61" t="s">
        <v>3080</v>
      </c>
      <c r="G1046" s="5"/>
      <c r="H1046" s="5"/>
      <c r="I1046" s="5"/>
      <c r="J1046" s="5"/>
    </row>
    <row r="1047" spans="1:10" ht="14.1" customHeight="1" thickBot="1" x14ac:dyDescent="0.25">
      <c r="A1047" s="81"/>
      <c r="B1047" s="62" t="s">
        <v>1786</v>
      </c>
      <c r="C1047" s="60">
        <f>IF(C1046="","",IF(AND(MONTH(C1046)&gt;=1,MONTH(C1046)&lt;=3),1,IF(AND(MONTH(C1046)&gt;=4,MONTH(C1046)&lt;=6),2,IF(AND(MONTH(C1046)&gt;=7,MONTH(C1046)&lt;=9),3,4))))</f>
        <v>3</v>
      </c>
      <c r="D1047" s="81"/>
      <c r="E1047" s="62" t="s">
        <v>2417</v>
      </c>
      <c r="F1047" s="61" t="s">
        <v>11111</v>
      </c>
      <c r="G1047" s="5"/>
      <c r="H1047" s="5"/>
      <c r="I1047" s="5"/>
      <c r="J1047" s="5"/>
    </row>
    <row r="1048" spans="1:10" ht="14.1" customHeight="1" thickBot="1" x14ac:dyDescent="0.25">
      <c r="A1048" s="81"/>
      <c r="B1048" s="62" t="s">
        <v>12941</v>
      </c>
      <c r="C1048" s="71">
        <v>45111</v>
      </c>
      <c r="D1048" s="81"/>
      <c r="E1048" s="62" t="s">
        <v>3073</v>
      </c>
      <c r="F1048" s="61" t="s">
        <v>11111</v>
      </c>
      <c r="G1048" s="5"/>
      <c r="H1048" s="5"/>
      <c r="I1048" s="5"/>
      <c r="J1048" s="5"/>
    </row>
    <row r="1049" spans="1:10" ht="14.1" customHeight="1" thickBot="1" x14ac:dyDescent="0.25">
      <c r="A1049" s="81"/>
      <c r="B1049" s="62" t="s">
        <v>1786</v>
      </c>
      <c r="C1049" s="60">
        <f>IF(C1048="","",IF(AND(MONTH(C1048)&gt;=1,MONTH(C1048)&lt;=3),1,IF(AND(MONTH(C1048)&gt;=4,MONTH(C1048)&lt;=6),2,IF(AND(MONTH(C1048)&gt;=7,MONTH(C1048)&lt;=9),3,4))))</f>
        <v>3</v>
      </c>
      <c r="D1049" s="81"/>
      <c r="E1049" s="62" t="s">
        <v>13191</v>
      </c>
      <c r="F1049" s="61" t="s">
        <v>11111</v>
      </c>
      <c r="G1049" s="5"/>
      <c r="H1049" s="5"/>
      <c r="I1049" s="5"/>
      <c r="J1049" s="5"/>
    </row>
    <row r="1050" spans="1:10" ht="14.1" customHeight="1" thickBot="1" x14ac:dyDescent="0.25">
      <c r="A1050" s="5"/>
      <c r="B1050" s="5"/>
      <c r="C1050" s="5"/>
      <c r="D1050" s="5"/>
      <c r="E1050" s="5"/>
      <c r="F1050" s="5"/>
      <c r="G1050" s="5"/>
      <c r="H1050" s="5"/>
      <c r="I1050" s="5"/>
      <c r="J1050" s="5"/>
    </row>
    <row r="1051" spans="1:10" ht="14.1" customHeight="1" thickBot="1" x14ac:dyDescent="0.25">
      <c r="A1051" s="67" t="s">
        <v>15735</v>
      </c>
      <c r="B1051" s="67" t="s">
        <v>16146</v>
      </c>
      <c r="C1051" s="67" t="s">
        <v>15641</v>
      </c>
      <c r="D1051" s="67" t="s">
        <v>15251</v>
      </c>
      <c r="E1051" s="67" t="s">
        <v>6932</v>
      </c>
      <c r="F1051" s="67" t="s">
        <v>15280</v>
      </c>
      <c r="G1051" s="5"/>
      <c r="H1051" s="5"/>
      <c r="I1051" s="5"/>
      <c r="J1051" s="5"/>
    </row>
    <row r="1052" spans="1:10" ht="13.5" customHeight="1" x14ac:dyDescent="0.2">
      <c r="A1052" s="63">
        <v>80161504</v>
      </c>
      <c r="B1052" s="64" t="str">
        <f ca="1">IFERROR(INDEX(UNSPSCDes,MATCH(INDIRECT(ADDRESS(ROW(),COLUMN()-1,4)),UNSPSCCode,0)),"")</f>
        <v>Servicios de oficina</v>
      </c>
      <c r="C1052" s="63" t="s">
        <v>18143</v>
      </c>
      <c r="D1052" s="63">
        <v>3</v>
      </c>
      <c r="E1052" s="66">
        <v>16666.6666</v>
      </c>
      <c r="F1052" s="65">
        <f ca="1">INDIRECT(ADDRESS(ROW(),COLUMN()-2,4))*INDIRECT(ADDRESS(ROW(),COLUMN()-1,4))</f>
        <v>49999.999800000005</v>
      </c>
      <c r="G1052" s="5"/>
      <c r="H1052" s="5"/>
      <c r="I1052" s="5"/>
      <c r="J1052" s="5"/>
    </row>
    <row r="1053" spans="1:10" ht="14.1" customHeight="1" x14ac:dyDescent="0.2">
      <c r="A1053" s="5"/>
      <c r="B1053" s="5"/>
      <c r="C1053" s="5"/>
      <c r="D1053" s="5"/>
      <c r="E1053" s="68" t="s">
        <v>12549</v>
      </c>
      <c r="F1053" s="69">
        <f ca="1">SUM(Table399[MONTO TOTAL ESTIMADO])</f>
        <v>49999.999800000005</v>
      </c>
      <c r="G1053" s="5"/>
      <c r="H1053" s="5" t="str">
        <f>C1045</f>
        <v>Bienes</v>
      </c>
      <c r="I1053" s="5" t="str">
        <f>E1045</f>
        <v>Sí</v>
      </c>
      <c r="J1053" s="5" t="str">
        <f>D1045</f>
        <v>Compras por debajo del Umbral</v>
      </c>
    </row>
    <row r="1054" spans="1:10" ht="14.1" customHeight="1" thickBot="1" x14ac:dyDescent="0.3"/>
    <row r="1055" spans="1:10" ht="33.75" customHeight="1" thickBot="1" x14ac:dyDescent="0.25">
      <c r="A1055" s="59" t="s">
        <v>16382</v>
      </c>
      <c r="B1055" s="59" t="s">
        <v>161</v>
      </c>
      <c r="C1055" s="59" t="s">
        <v>11723</v>
      </c>
      <c r="D1055" s="59" t="s">
        <v>14377</v>
      </c>
      <c r="E1055" s="59" t="s">
        <v>10961</v>
      </c>
      <c r="F1055" s="59" t="s">
        <v>11094</v>
      </c>
      <c r="G1055" s="5"/>
      <c r="H1055" s="5"/>
      <c r="I1055" s="5"/>
      <c r="J1055" s="5"/>
    </row>
    <row r="1056" spans="1:10" ht="14.1" customHeight="1" thickBot="1" x14ac:dyDescent="0.25">
      <c r="A1056" s="61" t="s">
        <v>18870</v>
      </c>
      <c r="B1056" s="61" t="s">
        <v>18871</v>
      </c>
      <c r="C1056" s="61" t="s">
        <v>17798</v>
      </c>
      <c r="D1056" s="61" t="s">
        <v>10170</v>
      </c>
      <c r="E1056" s="61" t="s">
        <v>8854</v>
      </c>
      <c r="F1056" s="61"/>
      <c r="G1056" s="5"/>
      <c r="H1056" s="5"/>
      <c r="I1056" s="5"/>
      <c r="J1056" s="5"/>
    </row>
    <row r="1057" spans="1:10" ht="14.1" customHeight="1" thickBot="1" x14ac:dyDescent="0.25">
      <c r="A1057" s="80" t="s">
        <v>14828</v>
      </c>
      <c r="B1057" s="62" t="s">
        <v>8528</v>
      </c>
      <c r="C1057" s="71">
        <v>45201</v>
      </c>
      <c r="D1057" s="80" t="s">
        <v>9385</v>
      </c>
      <c r="E1057" s="62" t="s">
        <v>13092</v>
      </c>
      <c r="F1057" s="61" t="s">
        <v>3080</v>
      </c>
      <c r="G1057" s="5"/>
      <c r="H1057" s="5"/>
      <c r="I1057" s="5"/>
      <c r="J1057" s="5"/>
    </row>
    <row r="1058" spans="1:10" ht="14.1" customHeight="1" thickBot="1" x14ac:dyDescent="0.25">
      <c r="A1058" s="81"/>
      <c r="B1058" s="62" t="s">
        <v>1786</v>
      </c>
      <c r="C1058" s="60">
        <f>IF(C1057="","",IF(AND(MONTH(C1057)&gt;=1,MONTH(C1057)&lt;=3),1,IF(AND(MONTH(C1057)&gt;=4,MONTH(C1057)&lt;=6),2,IF(AND(MONTH(C1057)&gt;=7,MONTH(C1057)&lt;=9),3,4))))</f>
        <v>4</v>
      </c>
      <c r="D1058" s="81"/>
      <c r="E1058" s="62" t="s">
        <v>2417</v>
      </c>
      <c r="F1058" s="61" t="s">
        <v>11111</v>
      </c>
      <c r="G1058" s="5"/>
      <c r="H1058" s="5"/>
      <c r="I1058" s="5"/>
      <c r="J1058" s="5"/>
    </row>
    <row r="1059" spans="1:10" ht="14.1" customHeight="1" thickBot="1" x14ac:dyDescent="0.25">
      <c r="A1059" s="81"/>
      <c r="B1059" s="62" t="s">
        <v>12941</v>
      </c>
      <c r="C1059" s="71">
        <v>45202</v>
      </c>
      <c r="D1059" s="81"/>
      <c r="E1059" s="62" t="s">
        <v>3073</v>
      </c>
      <c r="F1059" s="61" t="s">
        <v>11111</v>
      </c>
      <c r="G1059" s="5"/>
      <c r="H1059" s="5"/>
      <c r="I1059" s="5"/>
      <c r="J1059" s="5"/>
    </row>
    <row r="1060" spans="1:10" ht="14.1" customHeight="1" thickBot="1" x14ac:dyDescent="0.25">
      <c r="A1060" s="81"/>
      <c r="B1060" s="62" t="s">
        <v>1786</v>
      </c>
      <c r="C1060" s="60">
        <f>IF(C1059="","",IF(AND(MONTH(C1059)&gt;=1,MONTH(C1059)&lt;=3),1,IF(AND(MONTH(C1059)&gt;=4,MONTH(C1059)&lt;=6),2,IF(AND(MONTH(C1059)&gt;=7,MONTH(C1059)&lt;=9),3,4))))</f>
        <v>4</v>
      </c>
      <c r="D1060" s="81"/>
      <c r="E1060" s="62" t="s">
        <v>13191</v>
      </c>
      <c r="F1060" s="61" t="s">
        <v>11111</v>
      </c>
      <c r="G1060" s="5"/>
      <c r="H1060" s="5"/>
      <c r="I1060" s="5"/>
      <c r="J1060" s="5"/>
    </row>
    <row r="1061" spans="1:10" ht="14.1" customHeight="1" thickBot="1" x14ac:dyDescent="0.25">
      <c r="A1061" s="5"/>
      <c r="B1061" s="5"/>
      <c r="C1061" s="5"/>
      <c r="D1061" s="5"/>
      <c r="E1061" s="5"/>
      <c r="F1061" s="5"/>
      <c r="G1061" s="5"/>
      <c r="H1061" s="5"/>
      <c r="I1061" s="5"/>
      <c r="J1061" s="5"/>
    </row>
    <row r="1062" spans="1:10" ht="14.1" customHeight="1" thickBot="1" x14ac:dyDescent="0.25">
      <c r="A1062" s="67" t="s">
        <v>15735</v>
      </c>
      <c r="B1062" s="67" t="s">
        <v>16146</v>
      </c>
      <c r="C1062" s="67" t="s">
        <v>15641</v>
      </c>
      <c r="D1062" s="67" t="s">
        <v>15251</v>
      </c>
      <c r="E1062" s="67" t="s">
        <v>6932</v>
      </c>
      <c r="F1062" s="67" t="s">
        <v>15280</v>
      </c>
      <c r="G1062" s="5"/>
      <c r="H1062" s="5"/>
      <c r="I1062" s="5"/>
      <c r="J1062" s="5"/>
    </row>
    <row r="1063" spans="1:10" ht="13.5" customHeight="1" x14ac:dyDescent="0.2">
      <c r="A1063" s="63">
        <v>80161504</v>
      </c>
      <c r="B1063" s="64" t="str">
        <f ca="1">IFERROR(INDEX(UNSPSCDes,MATCH(INDIRECT(ADDRESS(ROW(),COLUMN()-1,4)),UNSPSCCode,0)),"")</f>
        <v>Servicios de oficina</v>
      </c>
      <c r="C1063" s="63" t="s">
        <v>18143</v>
      </c>
      <c r="D1063" s="63">
        <v>3</v>
      </c>
      <c r="E1063" s="66">
        <v>16666.6666</v>
      </c>
      <c r="F1063" s="65">
        <f ca="1">INDIRECT(ADDRESS(ROW(),COLUMN()-2,4))*INDIRECT(ADDRESS(ROW(),COLUMN()-1,4))</f>
        <v>49999.999800000005</v>
      </c>
      <c r="G1063" s="5"/>
      <c r="H1063" s="5"/>
      <c r="I1063" s="5"/>
      <c r="J1063" s="5"/>
    </row>
    <row r="1064" spans="1:10" ht="14.1" customHeight="1" x14ac:dyDescent="0.2">
      <c r="A1064" s="5"/>
      <c r="B1064" s="5"/>
      <c r="C1064" s="5"/>
      <c r="D1064" s="5"/>
      <c r="E1064" s="68" t="s">
        <v>12549</v>
      </c>
      <c r="F1064" s="69">
        <f ca="1">SUM(Table3100[MONTO TOTAL ESTIMADO])</f>
        <v>49999.999800000005</v>
      </c>
      <c r="G1064" s="5"/>
      <c r="H1064" s="5" t="str">
        <f>C1056</f>
        <v>Bienes</v>
      </c>
      <c r="I1064" s="5" t="str">
        <f>E1056</f>
        <v>Sí</v>
      </c>
      <c r="J1064" s="5" t="str">
        <f>D1056</f>
        <v>Compras por debajo del Umbral</v>
      </c>
    </row>
    <row r="1065" spans="1:10" ht="14.1" customHeight="1" thickBot="1" x14ac:dyDescent="0.3"/>
    <row r="1066" spans="1:10" ht="33.75" customHeight="1" thickBot="1" x14ac:dyDescent="0.25">
      <c r="A1066" s="59" t="s">
        <v>16382</v>
      </c>
      <c r="B1066" s="59" t="s">
        <v>161</v>
      </c>
      <c r="C1066" s="59" t="s">
        <v>11723</v>
      </c>
      <c r="D1066" s="59" t="s">
        <v>14377</v>
      </c>
      <c r="E1066" s="59" t="s">
        <v>10961</v>
      </c>
      <c r="F1066" s="59" t="s">
        <v>11094</v>
      </c>
      <c r="G1066" s="5"/>
      <c r="H1066" s="5"/>
      <c r="I1066" s="5"/>
      <c r="J1066" s="5"/>
    </row>
    <row r="1067" spans="1:10" ht="14.1" customHeight="1" thickBot="1" x14ac:dyDescent="0.25">
      <c r="A1067" s="61" t="s">
        <v>18872</v>
      </c>
      <c r="B1067" s="61" t="s">
        <v>18873</v>
      </c>
      <c r="C1067" s="61" t="s">
        <v>17798</v>
      </c>
      <c r="D1067" s="61" t="s">
        <v>10170</v>
      </c>
      <c r="E1067" s="61" t="s">
        <v>8854</v>
      </c>
      <c r="F1067" s="61"/>
      <c r="G1067" s="5"/>
      <c r="H1067" s="5"/>
      <c r="I1067" s="5"/>
      <c r="J1067" s="5"/>
    </row>
    <row r="1068" spans="1:10" ht="14.1" customHeight="1" thickBot="1" x14ac:dyDescent="0.25">
      <c r="A1068" s="80" t="s">
        <v>14828</v>
      </c>
      <c r="B1068" s="62" t="s">
        <v>8528</v>
      </c>
      <c r="C1068" s="71">
        <v>44928</v>
      </c>
      <c r="D1068" s="80" t="s">
        <v>9385</v>
      </c>
      <c r="E1068" s="62" t="s">
        <v>13092</v>
      </c>
      <c r="F1068" s="61" t="s">
        <v>3080</v>
      </c>
      <c r="G1068" s="5"/>
      <c r="H1068" s="5"/>
      <c r="I1068" s="5"/>
      <c r="J1068" s="5"/>
    </row>
    <row r="1069" spans="1:10" ht="14.1" customHeight="1" thickBot="1" x14ac:dyDescent="0.25">
      <c r="A1069" s="81"/>
      <c r="B1069" s="62" t="s">
        <v>1786</v>
      </c>
      <c r="C1069" s="60">
        <f>IF(C1068="","",IF(AND(MONTH(C1068)&gt;=1,MONTH(C1068)&lt;=3),1,IF(AND(MONTH(C1068)&gt;=4,MONTH(C1068)&lt;=6),2,IF(AND(MONTH(C1068)&gt;=7,MONTH(C1068)&lt;=9),3,4))))</f>
        <v>1</v>
      </c>
      <c r="D1069" s="81"/>
      <c r="E1069" s="62" t="s">
        <v>2417</v>
      </c>
      <c r="F1069" s="61" t="s">
        <v>11111</v>
      </c>
      <c r="G1069" s="5"/>
      <c r="H1069" s="5"/>
      <c r="I1069" s="5"/>
      <c r="J1069" s="5"/>
    </row>
    <row r="1070" spans="1:10" ht="14.1" customHeight="1" thickBot="1" x14ac:dyDescent="0.25">
      <c r="A1070" s="81"/>
      <c r="B1070" s="62" t="s">
        <v>12941</v>
      </c>
      <c r="C1070" s="71">
        <v>44929</v>
      </c>
      <c r="D1070" s="81"/>
      <c r="E1070" s="62" t="s">
        <v>3073</v>
      </c>
      <c r="F1070" s="61" t="s">
        <v>11111</v>
      </c>
      <c r="G1070" s="5"/>
      <c r="H1070" s="5"/>
      <c r="I1070" s="5"/>
      <c r="J1070" s="5"/>
    </row>
    <row r="1071" spans="1:10" ht="14.1" customHeight="1" thickBot="1" x14ac:dyDescent="0.25">
      <c r="A1071" s="81"/>
      <c r="B1071" s="62" t="s">
        <v>1786</v>
      </c>
      <c r="C1071" s="60">
        <f>IF(C1070="","",IF(AND(MONTH(C1070)&gt;=1,MONTH(C1070)&lt;=3),1,IF(AND(MONTH(C1070)&gt;=4,MONTH(C1070)&lt;=6),2,IF(AND(MONTH(C1070)&gt;=7,MONTH(C1070)&lt;=9),3,4))))</f>
        <v>1</v>
      </c>
      <c r="D1071" s="81"/>
      <c r="E1071" s="62" t="s">
        <v>13191</v>
      </c>
      <c r="F1071" s="61" t="s">
        <v>11111</v>
      </c>
      <c r="G1071" s="5"/>
      <c r="H1071" s="5"/>
      <c r="I1071" s="5"/>
      <c r="J1071" s="5"/>
    </row>
    <row r="1072" spans="1:10" ht="14.1" customHeight="1" thickBot="1" x14ac:dyDescent="0.25">
      <c r="A1072" s="5"/>
      <c r="B1072" s="5"/>
      <c r="C1072" s="5"/>
      <c r="D1072" s="5"/>
      <c r="E1072" s="5"/>
      <c r="F1072" s="5"/>
      <c r="G1072" s="5"/>
      <c r="H1072" s="5"/>
      <c r="I1072" s="5"/>
      <c r="J1072" s="5"/>
    </row>
    <row r="1073" spans="1:10" ht="14.1" customHeight="1" thickBot="1" x14ac:dyDescent="0.25">
      <c r="A1073" s="67" t="s">
        <v>15735</v>
      </c>
      <c r="B1073" s="67" t="s">
        <v>16146</v>
      </c>
      <c r="C1073" s="67" t="s">
        <v>15641</v>
      </c>
      <c r="D1073" s="67" t="s">
        <v>15251</v>
      </c>
      <c r="E1073" s="67" t="s">
        <v>6932</v>
      </c>
      <c r="F1073" s="67" t="s">
        <v>15280</v>
      </c>
      <c r="G1073" s="5"/>
      <c r="H1073" s="5"/>
      <c r="I1073" s="5"/>
      <c r="J1073" s="5"/>
    </row>
    <row r="1074" spans="1:10" ht="13.5" customHeight="1" x14ac:dyDescent="0.2">
      <c r="A1074" s="63">
        <v>52151701</v>
      </c>
      <c r="B1074" s="64" t="str">
        <f ca="1">IFERROR(INDEX(UNSPSCDes,MATCH(INDIRECT(ADDRESS(ROW(),COLUMN()-1,4)),UNSPSCCode,0)),"")</f>
        <v>Utensilios para servir para uso doméstico</v>
      </c>
      <c r="C1074" s="63" t="s">
        <v>18143</v>
      </c>
      <c r="D1074" s="63">
        <v>3</v>
      </c>
      <c r="E1074" s="66">
        <v>3750</v>
      </c>
      <c r="F1074" s="65">
        <f ca="1">INDIRECT(ADDRESS(ROW(),COLUMN()-2,4))*INDIRECT(ADDRESS(ROW(),COLUMN()-1,4))</f>
        <v>11250</v>
      </c>
      <c r="G1074" s="5"/>
      <c r="H1074" s="5"/>
      <c r="I1074" s="5"/>
      <c r="J1074" s="5"/>
    </row>
    <row r="1075" spans="1:10" ht="14.1" customHeight="1" x14ac:dyDescent="0.2">
      <c r="A1075" s="5"/>
      <c r="B1075" s="5"/>
      <c r="C1075" s="5"/>
      <c r="D1075" s="5"/>
      <c r="E1075" s="68" t="s">
        <v>12549</v>
      </c>
      <c r="F1075" s="69">
        <f ca="1">SUM(Table323[MONTO TOTAL ESTIMADO])</f>
        <v>11250</v>
      </c>
      <c r="G1075" s="5"/>
      <c r="H1075" s="5" t="str">
        <f>C1067</f>
        <v>Bienes</v>
      </c>
      <c r="I1075" s="5" t="str">
        <f>E1067</f>
        <v>Sí</v>
      </c>
      <c r="J1075" s="5" t="str">
        <f>D1067</f>
        <v>Compras por debajo del Umbral</v>
      </c>
    </row>
    <row r="1076" spans="1:10" ht="14.1" customHeight="1" thickBot="1" x14ac:dyDescent="0.3"/>
    <row r="1077" spans="1:10" ht="33.75" customHeight="1" thickBot="1" x14ac:dyDescent="0.25">
      <c r="A1077" s="59" t="s">
        <v>16382</v>
      </c>
      <c r="B1077" s="59" t="s">
        <v>161</v>
      </c>
      <c r="C1077" s="59" t="s">
        <v>11723</v>
      </c>
      <c r="D1077" s="59" t="s">
        <v>14377</v>
      </c>
      <c r="E1077" s="59" t="s">
        <v>10961</v>
      </c>
      <c r="F1077" s="59" t="s">
        <v>11094</v>
      </c>
      <c r="G1077" s="5"/>
      <c r="H1077" s="5"/>
      <c r="I1077" s="5"/>
      <c r="J1077" s="5"/>
    </row>
    <row r="1078" spans="1:10" ht="14.1" customHeight="1" thickBot="1" x14ac:dyDescent="0.25">
      <c r="A1078" s="61" t="s">
        <v>18872</v>
      </c>
      <c r="B1078" s="61" t="s">
        <v>18873</v>
      </c>
      <c r="C1078" s="61" t="s">
        <v>17798</v>
      </c>
      <c r="D1078" s="61" t="s">
        <v>10170</v>
      </c>
      <c r="E1078" s="61" t="s">
        <v>8854</v>
      </c>
      <c r="F1078" s="61"/>
      <c r="G1078" s="5"/>
      <c r="H1078" s="5"/>
      <c r="I1078" s="5"/>
      <c r="J1078" s="5"/>
    </row>
    <row r="1079" spans="1:10" ht="14.1" customHeight="1" thickBot="1" x14ac:dyDescent="0.25">
      <c r="A1079" s="80" t="s">
        <v>14828</v>
      </c>
      <c r="B1079" s="62" t="s">
        <v>8528</v>
      </c>
      <c r="C1079" s="71">
        <v>45019</v>
      </c>
      <c r="D1079" s="80" t="s">
        <v>9385</v>
      </c>
      <c r="E1079" s="62" t="s">
        <v>13092</v>
      </c>
      <c r="F1079" s="61" t="s">
        <v>3080</v>
      </c>
      <c r="G1079" s="5"/>
      <c r="H1079" s="5"/>
      <c r="I1079" s="5"/>
      <c r="J1079" s="5"/>
    </row>
    <row r="1080" spans="1:10" ht="14.1" customHeight="1" thickBot="1" x14ac:dyDescent="0.25">
      <c r="A1080" s="81"/>
      <c r="B1080" s="62" t="s">
        <v>1786</v>
      </c>
      <c r="C1080" s="60">
        <f>IF(C1079="","",IF(AND(MONTH(C1079)&gt;=1,MONTH(C1079)&lt;=3),1,IF(AND(MONTH(C1079)&gt;=4,MONTH(C1079)&lt;=6),2,IF(AND(MONTH(C1079)&gt;=7,MONTH(C1079)&lt;=9),3,4))))</f>
        <v>2</v>
      </c>
      <c r="D1080" s="81"/>
      <c r="E1080" s="62" t="s">
        <v>2417</v>
      </c>
      <c r="F1080" s="61" t="s">
        <v>11111</v>
      </c>
      <c r="G1080" s="5"/>
      <c r="H1080" s="5"/>
      <c r="I1080" s="5"/>
      <c r="J1080" s="5"/>
    </row>
    <row r="1081" spans="1:10" ht="14.1" customHeight="1" thickBot="1" x14ac:dyDescent="0.25">
      <c r="A1081" s="81"/>
      <c r="B1081" s="62" t="s">
        <v>12941</v>
      </c>
      <c r="C1081" s="71">
        <v>45020</v>
      </c>
      <c r="D1081" s="81"/>
      <c r="E1081" s="62" t="s">
        <v>3073</v>
      </c>
      <c r="F1081" s="61" t="s">
        <v>11111</v>
      </c>
      <c r="G1081" s="5"/>
      <c r="H1081" s="5"/>
      <c r="I1081" s="5"/>
      <c r="J1081" s="5"/>
    </row>
    <row r="1082" spans="1:10" ht="14.1" customHeight="1" thickBot="1" x14ac:dyDescent="0.25">
      <c r="A1082" s="81"/>
      <c r="B1082" s="62" t="s">
        <v>1786</v>
      </c>
      <c r="C1082" s="60">
        <f>IF(C1081="","",IF(AND(MONTH(C1081)&gt;=1,MONTH(C1081)&lt;=3),1,IF(AND(MONTH(C1081)&gt;=4,MONTH(C1081)&lt;=6),2,IF(AND(MONTH(C1081)&gt;=7,MONTH(C1081)&lt;=9),3,4))))</f>
        <v>2</v>
      </c>
      <c r="D1082" s="81"/>
      <c r="E1082" s="62" t="s">
        <v>13191</v>
      </c>
      <c r="F1082" s="61" t="s">
        <v>11111</v>
      </c>
      <c r="G1082" s="5"/>
      <c r="H1082" s="5"/>
      <c r="I1082" s="5"/>
      <c r="J1082" s="5"/>
    </row>
    <row r="1083" spans="1:10" ht="14.1" customHeight="1" thickBot="1" x14ac:dyDescent="0.25">
      <c r="A1083" s="5"/>
      <c r="B1083" s="5"/>
      <c r="C1083" s="5"/>
      <c r="D1083" s="5"/>
      <c r="E1083" s="5"/>
      <c r="F1083" s="5"/>
      <c r="G1083" s="5"/>
      <c r="H1083" s="5"/>
      <c r="I1083" s="5"/>
      <c r="J1083" s="5"/>
    </row>
    <row r="1084" spans="1:10" ht="14.1" customHeight="1" thickBot="1" x14ac:dyDescent="0.25">
      <c r="A1084" s="67" t="s">
        <v>15735</v>
      </c>
      <c r="B1084" s="67" t="s">
        <v>16146</v>
      </c>
      <c r="C1084" s="67" t="s">
        <v>15641</v>
      </c>
      <c r="D1084" s="67" t="s">
        <v>15251</v>
      </c>
      <c r="E1084" s="67" t="s">
        <v>6932</v>
      </c>
      <c r="F1084" s="67" t="s">
        <v>15280</v>
      </c>
      <c r="G1084" s="5"/>
      <c r="H1084" s="5"/>
      <c r="I1084" s="5"/>
      <c r="J1084" s="5"/>
    </row>
    <row r="1085" spans="1:10" ht="13.5" customHeight="1" x14ac:dyDescent="0.2">
      <c r="A1085" s="63">
        <v>52151701</v>
      </c>
      <c r="B1085" s="64" t="str">
        <f ca="1">IFERROR(INDEX(UNSPSCDes,MATCH(INDIRECT(ADDRESS(ROW(),COLUMN()-1,4)),UNSPSCCode,0)),"")</f>
        <v>Utensilios para servir para uso doméstico</v>
      </c>
      <c r="C1085" s="63" t="s">
        <v>18143</v>
      </c>
      <c r="D1085" s="63">
        <v>3</v>
      </c>
      <c r="E1085" s="66">
        <v>3750</v>
      </c>
      <c r="F1085" s="65">
        <f ca="1">INDIRECT(ADDRESS(ROW(),COLUMN()-2,4))*INDIRECT(ADDRESS(ROW(),COLUMN()-1,4))</f>
        <v>11250</v>
      </c>
      <c r="G1085" s="5"/>
      <c r="H1085" s="5"/>
      <c r="I1085" s="5"/>
      <c r="J1085" s="5"/>
    </row>
    <row r="1086" spans="1:10" ht="14.1" customHeight="1" x14ac:dyDescent="0.2">
      <c r="A1086" s="5"/>
      <c r="B1086" s="5"/>
      <c r="C1086" s="5"/>
      <c r="D1086" s="5"/>
      <c r="E1086" s="68" t="s">
        <v>12549</v>
      </c>
      <c r="F1086" s="69">
        <f ca="1">SUM(Table324[MONTO TOTAL ESTIMADO])</f>
        <v>11250</v>
      </c>
      <c r="G1086" s="5"/>
      <c r="H1086" s="5" t="str">
        <f>C1078</f>
        <v>Bienes</v>
      </c>
      <c r="I1086" s="5" t="str">
        <f>E1078</f>
        <v>Sí</v>
      </c>
      <c r="J1086" s="5" t="str">
        <f>D1078</f>
        <v>Compras por debajo del Umbral</v>
      </c>
    </row>
    <row r="1087" spans="1:10" ht="14.1" customHeight="1" thickBot="1" x14ac:dyDescent="0.3"/>
    <row r="1088" spans="1:10" ht="33.75" customHeight="1" thickBot="1" x14ac:dyDescent="0.25">
      <c r="A1088" s="59" t="s">
        <v>16382</v>
      </c>
      <c r="B1088" s="59" t="s">
        <v>161</v>
      </c>
      <c r="C1088" s="59" t="s">
        <v>11723</v>
      </c>
      <c r="D1088" s="59" t="s">
        <v>14377</v>
      </c>
      <c r="E1088" s="59" t="s">
        <v>10961</v>
      </c>
      <c r="F1088" s="59" t="s">
        <v>11094</v>
      </c>
      <c r="G1088" s="5"/>
      <c r="H1088" s="5"/>
      <c r="I1088" s="5"/>
      <c r="J1088" s="5"/>
    </row>
    <row r="1089" spans="1:10" ht="14.1" customHeight="1" thickBot="1" x14ac:dyDescent="0.25">
      <c r="A1089" s="61" t="s">
        <v>18872</v>
      </c>
      <c r="B1089" s="61" t="s">
        <v>18873</v>
      </c>
      <c r="C1089" s="61" t="s">
        <v>17798</v>
      </c>
      <c r="D1089" s="61" t="s">
        <v>10170</v>
      </c>
      <c r="E1089" s="61" t="s">
        <v>8854</v>
      </c>
      <c r="F1089" s="61"/>
      <c r="G1089" s="5"/>
      <c r="H1089" s="5"/>
      <c r="I1089" s="5"/>
      <c r="J1089" s="5"/>
    </row>
    <row r="1090" spans="1:10" ht="14.1" customHeight="1" thickBot="1" x14ac:dyDescent="0.25">
      <c r="A1090" s="80" t="s">
        <v>14828</v>
      </c>
      <c r="B1090" s="62" t="s">
        <v>8528</v>
      </c>
      <c r="C1090" s="71">
        <v>45110</v>
      </c>
      <c r="D1090" s="80" t="s">
        <v>9385</v>
      </c>
      <c r="E1090" s="62" t="s">
        <v>13092</v>
      </c>
      <c r="F1090" s="61" t="s">
        <v>3080</v>
      </c>
      <c r="G1090" s="5"/>
      <c r="H1090" s="5"/>
      <c r="I1090" s="5"/>
      <c r="J1090" s="5"/>
    </row>
    <row r="1091" spans="1:10" ht="14.1" customHeight="1" thickBot="1" x14ac:dyDescent="0.25">
      <c r="A1091" s="81"/>
      <c r="B1091" s="62" t="s">
        <v>1786</v>
      </c>
      <c r="C1091" s="60">
        <f>IF(C1090="","",IF(AND(MONTH(C1090)&gt;=1,MONTH(C1090)&lt;=3),1,IF(AND(MONTH(C1090)&gt;=4,MONTH(C1090)&lt;=6),2,IF(AND(MONTH(C1090)&gt;=7,MONTH(C1090)&lt;=9),3,4))))</f>
        <v>3</v>
      </c>
      <c r="D1091" s="81"/>
      <c r="E1091" s="62" t="s">
        <v>2417</v>
      </c>
      <c r="F1091" s="61" t="s">
        <v>11111</v>
      </c>
      <c r="G1091" s="5"/>
      <c r="H1091" s="5"/>
      <c r="I1091" s="5"/>
      <c r="J1091" s="5"/>
    </row>
    <row r="1092" spans="1:10" ht="14.1" customHeight="1" thickBot="1" x14ac:dyDescent="0.25">
      <c r="A1092" s="81"/>
      <c r="B1092" s="62" t="s">
        <v>12941</v>
      </c>
      <c r="C1092" s="71">
        <v>45111</v>
      </c>
      <c r="D1092" s="81"/>
      <c r="E1092" s="62" t="s">
        <v>3073</v>
      </c>
      <c r="F1092" s="61" t="s">
        <v>11111</v>
      </c>
      <c r="G1092" s="5"/>
      <c r="H1092" s="5"/>
      <c r="I1092" s="5"/>
      <c r="J1092" s="5"/>
    </row>
    <row r="1093" spans="1:10" ht="14.1" customHeight="1" thickBot="1" x14ac:dyDescent="0.25">
      <c r="A1093" s="81"/>
      <c r="B1093" s="62" t="s">
        <v>1786</v>
      </c>
      <c r="C1093" s="60">
        <f>IF(C1092="","",IF(AND(MONTH(C1092)&gt;=1,MONTH(C1092)&lt;=3),1,IF(AND(MONTH(C1092)&gt;=4,MONTH(C1092)&lt;=6),2,IF(AND(MONTH(C1092)&gt;=7,MONTH(C1092)&lt;=9),3,4))))</f>
        <v>3</v>
      </c>
      <c r="D1093" s="81"/>
      <c r="E1093" s="62" t="s">
        <v>13191</v>
      </c>
      <c r="F1093" s="61" t="s">
        <v>11111</v>
      </c>
      <c r="G1093" s="5"/>
      <c r="H1093" s="5"/>
      <c r="I1093" s="5"/>
      <c r="J1093" s="5"/>
    </row>
    <row r="1094" spans="1:10" ht="14.1" customHeight="1" thickBot="1" x14ac:dyDescent="0.25">
      <c r="A1094" s="5"/>
      <c r="B1094" s="5"/>
      <c r="C1094" s="5"/>
      <c r="D1094" s="5"/>
      <c r="E1094" s="5"/>
      <c r="F1094" s="5"/>
      <c r="G1094" s="5"/>
      <c r="H1094" s="5"/>
      <c r="I1094" s="5"/>
      <c r="J1094" s="5"/>
    </row>
    <row r="1095" spans="1:10" ht="14.1" customHeight="1" thickBot="1" x14ac:dyDescent="0.25">
      <c r="A1095" s="67" t="s">
        <v>15735</v>
      </c>
      <c r="B1095" s="67" t="s">
        <v>16146</v>
      </c>
      <c r="C1095" s="67" t="s">
        <v>15641</v>
      </c>
      <c r="D1095" s="67" t="s">
        <v>15251</v>
      </c>
      <c r="E1095" s="67" t="s">
        <v>6932</v>
      </c>
      <c r="F1095" s="67" t="s">
        <v>15280</v>
      </c>
      <c r="G1095" s="5"/>
      <c r="H1095" s="5"/>
      <c r="I1095" s="5"/>
      <c r="J1095" s="5"/>
    </row>
    <row r="1096" spans="1:10" ht="13.5" customHeight="1" x14ac:dyDescent="0.2">
      <c r="A1096" s="63">
        <v>52151701</v>
      </c>
      <c r="B1096" s="64" t="str">
        <f ca="1">IFERROR(INDEX(UNSPSCDes,MATCH(INDIRECT(ADDRESS(ROW(),COLUMN()-1,4)),UNSPSCCode,0)),"")</f>
        <v>Utensilios para servir para uso doméstico</v>
      </c>
      <c r="C1096" s="63" t="s">
        <v>18143</v>
      </c>
      <c r="D1096" s="63">
        <v>3</v>
      </c>
      <c r="E1096" s="66">
        <v>3750</v>
      </c>
      <c r="F1096" s="65">
        <f ca="1">INDIRECT(ADDRESS(ROW(),COLUMN()-2,4))*INDIRECT(ADDRESS(ROW(),COLUMN()-1,4))</f>
        <v>11250</v>
      </c>
      <c r="G1096" s="5"/>
      <c r="H1096" s="5"/>
      <c r="I1096" s="5"/>
      <c r="J1096" s="5"/>
    </row>
    <row r="1097" spans="1:10" ht="14.1" customHeight="1" x14ac:dyDescent="0.2">
      <c r="A1097" s="5"/>
      <c r="B1097" s="5"/>
      <c r="C1097" s="5"/>
      <c r="D1097" s="5"/>
      <c r="E1097" s="68" t="s">
        <v>12549</v>
      </c>
      <c r="F1097" s="69">
        <f ca="1">SUM(Table325[MONTO TOTAL ESTIMADO])</f>
        <v>11250</v>
      </c>
      <c r="G1097" s="5"/>
      <c r="H1097" s="5" t="str">
        <f>C1089</f>
        <v>Bienes</v>
      </c>
      <c r="I1097" s="5" t="str">
        <f>E1089</f>
        <v>Sí</v>
      </c>
      <c r="J1097" s="5" t="str">
        <f>D1089</f>
        <v>Compras por debajo del Umbral</v>
      </c>
    </row>
    <row r="1098" spans="1:10" ht="14.1" customHeight="1" thickBot="1" x14ac:dyDescent="0.3"/>
    <row r="1099" spans="1:10" ht="33.75" customHeight="1" thickBot="1" x14ac:dyDescent="0.25">
      <c r="A1099" s="59" t="s">
        <v>16382</v>
      </c>
      <c r="B1099" s="59" t="s">
        <v>161</v>
      </c>
      <c r="C1099" s="59" t="s">
        <v>11723</v>
      </c>
      <c r="D1099" s="59" t="s">
        <v>14377</v>
      </c>
      <c r="E1099" s="59" t="s">
        <v>10961</v>
      </c>
      <c r="F1099" s="59" t="s">
        <v>11094</v>
      </c>
      <c r="G1099" s="5"/>
      <c r="H1099" s="5"/>
      <c r="I1099" s="5"/>
      <c r="J1099" s="5"/>
    </row>
    <row r="1100" spans="1:10" ht="14.1" customHeight="1" thickBot="1" x14ac:dyDescent="0.25">
      <c r="A1100" s="61" t="s">
        <v>18872</v>
      </c>
      <c r="B1100" s="61" t="s">
        <v>18873</v>
      </c>
      <c r="C1100" s="61" t="s">
        <v>17798</v>
      </c>
      <c r="D1100" s="61" t="s">
        <v>10170</v>
      </c>
      <c r="E1100" s="61" t="s">
        <v>8854</v>
      </c>
      <c r="F1100" s="61"/>
      <c r="G1100" s="5"/>
      <c r="H1100" s="5"/>
      <c r="I1100" s="5"/>
      <c r="J1100" s="5"/>
    </row>
    <row r="1101" spans="1:10" ht="14.1" customHeight="1" thickBot="1" x14ac:dyDescent="0.25">
      <c r="A1101" s="80" t="s">
        <v>14828</v>
      </c>
      <c r="B1101" s="62" t="s">
        <v>8528</v>
      </c>
      <c r="C1101" s="71">
        <v>45201</v>
      </c>
      <c r="D1101" s="80" t="s">
        <v>9385</v>
      </c>
      <c r="E1101" s="62" t="s">
        <v>13092</v>
      </c>
      <c r="F1101" s="61" t="s">
        <v>3080</v>
      </c>
      <c r="G1101" s="5"/>
      <c r="H1101" s="5"/>
      <c r="I1101" s="5"/>
      <c r="J1101" s="5"/>
    </row>
    <row r="1102" spans="1:10" ht="14.1" customHeight="1" thickBot="1" x14ac:dyDescent="0.25">
      <c r="A1102" s="81"/>
      <c r="B1102" s="62" t="s">
        <v>1786</v>
      </c>
      <c r="C1102" s="60">
        <f>IF(C1101="","",IF(AND(MONTH(C1101)&gt;=1,MONTH(C1101)&lt;=3),1,IF(AND(MONTH(C1101)&gt;=4,MONTH(C1101)&lt;=6),2,IF(AND(MONTH(C1101)&gt;=7,MONTH(C1101)&lt;=9),3,4))))</f>
        <v>4</v>
      </c>
      <c r="D1102" s="81"/>
      <c r="E1102" s="62" t="s">
        <v>2417</v>
      </c>
      <c r="F1102" s="61" t="s">
        <v>11111</v>
      </c>
      <c r="G1102" s="5"/>
      <c r="H1102" s="5"/>
      <c r="I1102" s="5"/>
      <c r="J1102" s="5"/>
    </row>
    <row r="1103" spans="1:10" ht="14.1" customHeight="1" thickBot="1" x14ac:dyDescent="0.25">
      <c r="A1103" s="81"/>
      <c r="B1103" s="62" t="s">
        <v>12941</v>
      </c>
      <c r="C1103" s="71">
        <v>45202</v>
      </c>
      <c r="D1103" s="81"/>
      <c r="E1103" s="62" t="s">
        <v>3073</v>
      </c>
      <c r="F1103" s="61" t="s">
        <v>11111</v>
      </c>
      <c r="G1103" s="5"/>
      <c r="H1103" s="5"/>
      <c r="I1103" s="5"/>
      <c r="J1103" s="5"/>
    </row>
    <row r="1104" spans="1:10" ht="14.1" customHeight="1" thickBot="1" x14ac:dyDescent="0.25">
      <c r="A1104" s="81"/>
      <c r="B1104" s="62" t="s">
        <v>1786</v>
      </c>
      <c r="C1104" s="60">
        <f>IF(C1103="","",IF(AND(MONTH(C1103)&gt;=1,MONTH(C1103)&lt;=3),1,IF(AND(MONTH(C1103)&gt;=4,MONTH(C1103)&lt;=6),2,IF(AND(MONTH(C1103)&gt;=7,MONTH(C1103)&lt;=9),3,4))))</f>
        <v>4</v>
      </c>
      <c r="D1104" s="81"/>
      <c r="E1104" s="62" t="s">
        <v>13191</v>
      </c>
      <c r="F1104" s="61" t="s">
        <v>11111</v>
      </c>
      <c r="G1104" s="5"/>
      <c r="H1104" s="5"/>
      <c r="I1104" s="5"/>
      <c r="J1104" s="5"/>
    </row>
    <row r="1105" spans="1:10" ht="14.1" customHeight="1" thickBot="1" x14ac:dyDescent="0.25">
      <c r="A1105" s="5"/>
      <c r="B1105" s="5"/>
      <c r="C1105" s="5"/>
      <c r="D1105" s="5"/>
      <c r="E1105" s="5"/>
      <c r="F1105" s="5"/>
      <c r="G1105" s="5"/>
      <c r="H1105" s="5"/>
      <c r="I1105" s="5"/>
      <c r="J1105" s="5"/>
    </row>
    <row r="1106" spans="1:10" ht="14.1" customHeight="1" thickBot="1" x14ac:dyDescent="0.25">
      <c r="A1106" s="67" t="s">
        <v>15735</v>
      </c>
      <c r="B1106" s="67" t="s">
        <v>16146</v>
      </c>
      <c r="C1106" s="67" t="s">
        <v>15641</v>
      </c>
      <c r="D1106" s="67" t="s">
        <v>15251</v>
      </c>
      <c r="E1106" s="67" t="s">
        <v>6932</v>
      </c>
      <c r="F1106" s="67" t="s">
        <v>15280</v>
      </c>
      <c r="G1106" s="5"/>
      <c r="H1106" s="5"/>
      <c r="I1106" s="5"/>
      <c r="J1106" s="5"/>
    </row>
    <row r="1107" spans="1:10" ht="13.5" customHeight="1" x14ac:dyDescent="0.2">
      <c r="A1107" s="63">
        <v>52151701</v>
      </c>
      <c r="B1107" s="64" t="str">
        <f ca="1">IFERROR(INDEX(UNSPSCDes,MATCH(INDIRECT(ADDRESS(ROW(),COLUMN()-1,4)),UNSPSCCode,0)),"")</f>
        <v>Utensilios para servir para uso doméstico</v>
      </c>
      <c r="C1107" s="63" t="s">
        <v>18143</v>
      </c>
      <c r="D1107" s="63">
        <v>3</v>
      </c>
      <c r="E1107" s="66">
        <v>3750</v>
      </c>
      <c r="F1107" s="65">
        <f ca="1">INDIRECT(ADDRESS(ROW(),COLUMN()-2,4))*INDIRECT(ADDRESS(ROW(),COLUMN()-1,4))</f>
        <v>11250</v>
      </c>
      <c r="G1107" s="5"/>
      <c r="H1107" s="5"/>
      <c r="I1107" s="5"/>
      <c r="J1107" s="5"/>
    </row>
    <row r="1108" spans="1:10" ht="14.1" customHeight="1" x14ac:dyDescent="0.2">
      <c r="A1108" s="5"/>
      <c r="B1108" s="5"/>
      <c r="C1108" s="5"/>
      <c r="D1108" s="5"/>
      <c r="E1108" s="68" t="s">
        <v>12549</v>
      </c>
      <c r="F1108" s="69">
        <f ca="1">SUM(Table326[MONTO TOTAL ESTIMADO])</f>
        <v>11250</v>
      </c>
      <c r="G1108" s="5"/>
      <c r="H1108" s="5" t="str">
        <f>C1100</f>
        <v>Bienes</v>
      </c>
      <c r="I1108" s="5" t="str">
        <f>E1100</f>
        <v>Sí</v>
      </c>
      <c r="J1108" s="5" t="str">
        <f>D1100</f>
        <v>Compras por debajo del Umbral</v>
      </c>
    </row>
    <row r="1109" spans="1:10" ht="14.1" customHeight="1" thickBot="1" x14ac:dyDescent="0.3"/>
    <row r="1110" spans="1:10" ht="33.75" customHeight="1" thickBot="1" x14ac:dyDescent="0.25">
      <c r="A1110" s="59" t="s">
        <v>16382</v>
      </c>
      <c r="B1110" s="59" t="s">
        <v>161</v>
      </c>
      <c r="C1110" s="59" t="s">
        <v>11723</v>
      </c>
      <c r="D1110" s="59" t="s">
        <v>14377</v>
      </c>
      <c r="E1110" s="59" t="s">
        <v>10961</v>
      </c>
      <c r="F1110" s="59" t="s">
        <v>11094</v>
      </c>
      <c r="G1110" s="5"/>
      <c r="H1110" s="5"/>
      <c r="I1110" s="5"/>
      <c r="J1110" s="5"/>
    </row>
    <row r="1111" spans="1:10" ht="14.1" customHeight="1" thickBot="1" x14ac:dyDescent="0.25">
      <c r="A1111" s="61" t="s">
        <v>18874</v>
      </c>
      <c r="B1111" s="61" t="s">
        <v>18875</v>
      </c>
      <c r="C1111" s="61" t="s">
        <v>17798</v>
      </c>
      <c r="D1111" s="61" t="s">
        <v>10170</v>
      </c>
      <c r="E1111" s="61" t="s">
        <v>8854</v>
      </c>
      <c r="F1111" s="61"/>
      <c r="G1111" s="5"/>
      <c r="H1111" s="5"/>
      <c r="I1111" s="5"/>
      <c r="J1111" s="5"/>
    </row>
    <row r="1112" spans="1:10" ht="14.1" customHeight="1" thickBot="1" x14ac:dyDescent="0.25">
      <c r="A1112" s="80" t="s">
        <v>14828</v>
      </c>
      <c r="B1112" s="62" t="s">
        <v>8528</v>
      </c>
      <c r="C1112" s="71">
        <v>44928</v>
      </c>
      <c r="D1112" s="80" t="s">
        <v>9385</v>
      </c>
      <c r="E1112" s="62" t="s">
        <v>13092</v>
      </c>
      <c r="F1112" s="61" t="s">
        <v>3080</v>
      </c>
      <c r="G1112" s="5"/>
      <c r="H1112" s="5"/>
      <c r="I1112" s="5"/>
      <c r="J1112" s="5"/>
    </row>
    <row r="1113" spans="1:10" ht="14.1" customHeight="1" thickBot="1" x14ac:dyDescent="0.25">
      <c r="A1113" s="81"/>
      <c r="B1113" s="62" t="s">
        <v>1786</v>
      </c>
      <c r="C1113" s="60">
        <f>IF(C1112="","",IF(AND(MONTH(C1112)&gt;=1,MONTH(C1112)&lt;=3),1,IF(AND(MONTH(C1112)&gt;=4,MONTH(C1112)&lt;=6),2,IF(AND(MONTH(C1112)&gt;=7,MONTH(C1112)&lt;=9),3,4))))</f>
        <v>1</v>
      </c>
      <c r="D1113" s="81"/>
      <c r="E1113" s="62" t="s">
        <v>2417</v>
      </c>
      <c r="F1113" s="61" t="s">
        <v>11111</v>
      </c>
      <c r="G1113" s="5"/>
      <c r="H1113" s="5"/>
      <c r="I1113" s="5"/>
      <c r="J1113" s="5"/>
    </row>
    <row r="1114" spans="1:10" ht="14.1" customHeight="1" thickBot="1" x14ac:dyDescent="0.25">
      <c r="A1114" s="81"/>
      <c r="B1114" s="62" t="s">
        <v>12941</v>
      </c>
      <c r="C1114" s="71">
        <v>44929</v>
      </c>
      <c r="D1114" s="81"/>
      <c r="E1114" s="62" t="s">
        <v>3073</v>
      </c>
      <c r="F1114" s="61" t="s">
        <v>11111</v>
      </c>
      <c r="G1114" s="5"/>
      <c r="H1114" s="5"/>
      <c r="I1114" s="5"/>
      <c r="J1114" s="5"/>
    </row>
    <row r="1115" spans="1:10" ht="14.1" customHeight="1" thickBot="1" x14ac:dyDescent="0.25">
      <c r="A1115" s="81"/>
      <c r="B1115" s="62" t="s">
        <v>1786</v>
      </c>
      <c r="C1115" s="60">
        <f>IF(C1114="","",IF(AND(MONTH(C1114)&gt;=1,MONTH(C1114)&lt;=3),1,IF(AND(MONTH(C1114)&gt;=4,MONTH(C1114)&lt;=6),2,IF(AND(MONTH(C1114)&gt;=7,MONTH(C1114)&lt;=9),3,4))))</f>
        <v>1</v>
      </c>
      <c r="D1115" s="81"/>
      <c r="E1115" s="62" t="s">
        <v>13191</v>
      </c>
      <c r="F1115" s="61" t="s">
        <v>11111</v>
      </c>
      <c r="G1115" s="5"/>
      <c r="H1115" s="5"/>
      <c r="I1115" s="5"/>
      <c r="J1115" s="5"/>
    </row>
    <row r="1116" spans="1:10" ht="14.1" customHeight="1" thickBot="1" x14ac:dyDescent="0.25">
      <c r="A1116" s="5"/>
      <c r="B1116" s="5"/>
      <c r="C1116" s="5"/>
      <c r="D1116" s="5"/>
      <c r="E1116" s="5"/>
      <c r="F1116" s="5"/>
      <c r="G1116" s="5"/>
      <c r="H1116" s="5"/>
      <c r="I1116" s="5"/>
      <c r="J1116" s="5"/>
    </row>
    <row r="1117" spans="1:10" ht="14.1" customHeight="1" thickBot="1" x14ac:dyDescent="0.25">
      <c r="A1117" s="67" t="s">
        <v>15735</v>
      </c>
      <c r="B1117" s="67" t="s">
        <v>16146</v>
      </c>
      <c r="C1117" s="67" t="s">
        <v>15641</v>
      </c>
      <c r="D1117" s="67" t="s">
        <v>15251</v>
      </c>
      <c r="E1117" s="67" t="s">
        <v>6932</v>
      </c>
      <c r="F1117" s="67" t="s">
        <v>15280</v>
      </c>
      <c r="G1117" s="5"/>
      <c r="H1117" s="5"/>
      <c r="I1117" s="5"/>
      <c r="J1117" s="5"/>
    </row>
    <row r="1118" spans="1:10" ht="13.5" customHeight="1" x14ac:dyDescent="0.2">
      <c r="A1118" s="63">
        <v>39121311</v>
      </c>
      <c r="B1118" s="64" t="str">
        <f t="shared" ref="B1118:B1123" ca="1" si="12">IFERROR(INDEX(UNSPSCDes,MATCH(INDIRECT(ADDRESS(ROW(),COLUMN()-1,4)),UNSPSCCode,0)),"")</f>
        <v>Accesorios eléctricos</v>
      </c>
      <c r="C1118" s="63" t="s">
        <v>1449</v>
      </c>
      <c r="D1118" s="63">
        <v>5</v>
      </c>
      <c r="E1118" s="66">
        <v>600</v>
      </c>
      <c r="F1118" s="65">
        <f t="shared" ref="F1118:F1123" ca="1" si="13">INDIRECT(ADDRESS(ROW(),COLUMN()-2,4))*INDIRECT(ADDRESS(ROW(),COLUMN()-1,4))</f>
        <v>3000</v>
      </c>
      <c r="G1118" s="5"/>
      <c r="H1118" s="5"/>
      <c r="I1118" s="5"/>
      <c r="J1118" s="5"/>
    </row>
    <row r="1119" spans="1:10" ht="13.5" customHeight="1" x14ac:dyDescent="0.2">
      <c r="A1119" s="63">
        <v>39121311</v>
      </c>
      <c r="B1119" s="64" t="str">
        <f t="shared" ca="1" si="12"/>
        <v>Accesorios eléctricos</v>
      </c>
      <c r="C1119" s="63" t="s">
        <v>18143</v>
      </c>
      <c r="D1119" s="63">
        <v>3</v>
      </c>
      <c r="E1119" s="66">
        <v>1500</v>
      </c>
      <c r="F1119" s="65">
        <f t="shared" ca="1" si="13"/>
        <v>4500</v>
      </c>
      <c r="G1119" s="5"/>
      <c r="H1119" s="5"/>
      <c r="I1119" s="5"/>
      <c r="J1119" s="5"/>
    </row>
    <row r="1120" spans="1:10" ht="13.5" customHeight="1" x14ac:dyDescent="0.2">
      <c r="A1120" s="63">
        <v>39121311</v>
      </c>
      <c r="B1120" s="64" t="str">
        <f t="shared" ca="1" si="12"/>
        <v>Accesorios eléctricos</v>
      </c>
      <c r="C1120" s="63" t="s">
        <v>1449</v>
      </c>
      <c r="D1120" s="63">
        <v>1</v>
      </c>
      <c r="E1120" s="66">
        <v>5000</v>
      </c>
      <c r="F1120" s="65">
        <f t="shared" ca="1" si="13"/>
        <v>5000</v>
      </c>
      <c r="G1120" s="5"/>
      <c r="H1120" s="5"/>
      <c r="I1120" s="5"/>
      <c r="J1120" s="5"/>
    </row>
    <row r="1121" spans="1:10" ht="13.5" customHeight="1" x14ac:dyDescent="0.2">
      <c r="A1121" s="63">
        <v>39121311</v>
      </c>
      <c r="B1121" s="64" t="str">
        <f t="shared" ca="1" si="12"/>
        <v>Accesorios eléctricos</v>
      </c>
      <c r="C1121" s="63" t="s">
        <v>1449</v>
      </c>
      <c r="D1121" s="63">
        <v>1</v>
      </c>
      <c r="E1121" s="66">
        <v>20500</v>
      </c>
      <c r="F1121" s="65">
        <f t="shared" ca="1" si="13"/>
        <v>20500</v>
      </c>
      <c r="G1121" s="5"/>
      <c r="H1121" s="5"/>
      <c r="I1121" s="5"/>
      <c r="J1121" s="5"/>
    </row>
    <row r="1122" spans="1:10" ht="13.5" customHeight="1" x14ac:dyDescent="0.2">
      <c r="A1122" s="63">
        <v>39121311</v>
      </c>
      <c r="B1122" s="64" t="str">
        <f t="shared" ca="1" si="12"/>
        <v>Accesorios eléctricos</v>
      </c>
      <c r="C1122" s="63" t="s">
        <v>18143</v>
      </c>
      <c r="D1122" s="63">
        <v>3</v>
      </c>
      <c r="E1122" s="66">
        <v>8000</v>
      </c>
      <c r="F1122" s="65">
        <f t="shared" ca="1" si="13"/>
        <v>24000</v>
      </c>
      <c r="G1122" s="5"/>
      <c r="H1122" s="5"/>
      <c r="I1122" s="5"/>
      <c r="J1122" s="5"/>
    </row>
    <row r="1123" spans="1:10" ht="13.5" customHeight="1" x14ac:dyDescent="0.2">
      <c r="A1123" s="63">
        <v>39121311</v>
      </c>
      <c r="B1123" s="64" t="str">
        <f t="shared" ca="1" si="12"/>
        <v>Accesorios eléctricos</v>
      </c>
      <c r="C1123" s="63" t="s">
        <v>18143</v>
      </c>
      <c r="D1123" s="63">
        <v>3</v>
      </c>
      <c r="E1123" s="66">
        <v>16666.6666</v>
      </c>
      <c r="F1123" s="65">
        <f t="shared" ca="1" si="13"/>
        <v>49999.999800000005</v>
      </c>
      <c r="G1123" s="5"/>
      <c r="H1123" s="5"/>
      <c r="I1123" s="5"/>
      <c r="J1123" s="5"/>
    </row>
    <row r="1124" spans="1:10" ht="14.1" customHeight="1" x14ac:dyDescent="0.2">
      <c r="A1124" s="5"/>
      <c r="B1124" s="5"/>
      <c r="C1124" s="5"/>
      <c r="D1124" s="5"/>
      <c r="E1124" s="68" t="s">
        <v>12549</v>
      </c>
      <c r="F1124" s="69">
        <f ca="1">SUM(Table3101[MONTO TOTAL ESTIMADO])</f>
        <v>106999.99980000001</v>
      </c>
      <c r="G1124" s="5"/>
      <c r="H1124" s="5" t="str">
        <f>C1111</f>
        <v>Bienes</v>
      </c>
      <c r="I1124" s="5" t="str">
        <f>E1111</f>
        <v>Sí</v>
      </c>
      <c r="J1124" s="5" t="str">
        <f>D1111</f>
        <v>Compras por debajo del Umbral</v>
      </c>
    </row>
    <row r="1125" spans="1:10" ht="14.1" customHeight="1" thickBot="1" x14ac:dyDescent="0.3"/>
    <row r="1126" spans="1:10" ht="33.75" customHeight="1" thickBot="1" x14ac:dyDescent="0.25">
      <c r="A1126" s="59" t="s">
        <v>16382</v>
      </c>
      <c r="B1126" s="59" t="s">
        <v>161</v>
      </c>
      <c r="C1126" s="59" t="s">
        <v>11723</v>
      </c>
      <c r="D1126" s="59" t="s">
        <v>14377</v>
      </c>
      <c r="E1126" s="59" t="s">
        <v>10961</v>
      </c>
      <c r="F1126" s="59" t="s">
        <v>11094</v>
      </c>
      <c r="G1126" s="5"/>
      <c r="H1126" s="5"/>
      <c r="I1126" s="5"/>
      <c r="J1126" s="5"/>
    </row>
    <row r="1127" spans="1:10" ht="14.1" customHeight="1" thickBot="1" x14ac:dyDescent="0.25">
      <c r="A1127" s="61" t="s">
        <v>18874</v>
      </c>
      <c r="B1127" s="61" t="s">
        <v>18875</v>
      </c>
      <c r="C1127" s="61" t="s">
        <v>17798</v>
      </c>
      <c r="D1127" s="61" t="s">
        <v>10170</v>
      </c>
      <c r="E1127" s="61" t="s">
        <v>8854</v>
      </c>
      <c r="F1127" s="61"/>
      <c r="G1127" s="5"/>
      <c r="H1127" s="5"/>
      <c r="I1127" s="5"/>
      <c r="J1127" s="5"/>
    </row>
    <row r="1128" spans="1:10" ht="14.1" customHeight="1" thickBot="1" x14ac:dyDescent="0.25">
      <c r="A1128" s="80" t="s">
        <v>14828</v>
      </c>
      <c r="B1128" s="62" t="s">
        <v>8528</v>
      </c>
      <c r="C1128" s="71">
        <v>45019</v>
      </c>
      <c r="D1128" s="80" t="s">
        <v>9385</v>
      </c>
      <c r="E1128" s="62" t="s">
        <v>13092</v>
      </c>
      <c r="F1128" s="61" t="s">
        <v>3080</v>
      </c>
      <c r="G1128" s="5"/>
      <c r="H1128" s="5"/>
      <c r="I1128" s="5"/>
      <c r="J1128" s="5"/>
    </row>
    <row r="1129" spans="1:10" ht="14.1" customHeight="1" thickBot="1" x14ac:dyDescent="0.25">
      <c r="A1129" s="81"/>
      <c r="B1129" s="62" t="s">
        <v>1786</v>
      </c>
      <c r="C1129" s="60">
        <f>IF(C1128="","",IF(AND(MONTH(C1128)&gt;=1,MONTH(C1128)&lt;=3),1,IF(AND(MONTH(C1128)&gt;=4,MONTH(C1128)&lt;=6),2,IF(AND(MONTH(C1128)&gt;=7,MONTH(C1128)&lt;=9),3,4))))</f>
        <v>2</v>
      </c>
      <c r="D1129" s="81"/>
      <c r="E1129" s="62" t="s">
        <v>2417</v>
      </c>
      <c r="F1129" s="61" t="s">
        <v>11111</v>
      </c>
      <c r="G1129" s="5"/>
      <c r="H1129" s="5"/>
      <c r="I1129" s="5"/>
      <c r="J1129" s="5"/>
    </row>
    <row r="1130" spans="1:10" ht="14.1" customHeight="1" thickBot="1" x14ac:dyDescent="0.25">
      <c r="A1130" s="81"/>
      <c r="B1130" s="62" t="s">
        <v>12941</v>
      </c>
      <c r="C1130" s="71">
        <v>45020</v>
      </c>
      <c r="D1130" s="81"/>
      <c r="E1130" s="62" t="s">
        <v>3073</v>
      </c>
      <c r="F1130" s="61" t="s">
        <v>11111</v>
      </c>
      <c r="G1130" s="5"/>
      <c r="H1130" s="5"/>
      <c r="I1130" s="5"/>
      <c r="J1130" s="5"/>
    </row>
    <row r="1131" spans="1:10" ht="14.1" customHeight="1" thickBot="1" x14ac:dyDescent="0.25">
      <c r="A1131" s="81"/>
      <c r="B1131" s="62" t="s">
        <v>1786</v>
      </c>
      <c r="C1131" s="60">
        <f>IF(C1130="","",IF(AND(MONTH(C1130)&gt;=1,MONTH(C1130)&lt;=3),1,IF(AND(MONTH(C1130)&gt;=4,MONTH(C1130)&lt;=6),2,IF(AND(MONTH(C1130)&gt;=7,MONTH(C1130)&lt;=9),3,4))))</f>
        <v>2</v>
      </c>
      <c r="D1131" s="81"/>
      <c r="E1131" s="62" t="s">
        <v>13191</v>
      </c>
      <c r="F1131" s="61" t="s">
        <v>11111</v>
      </c>
      <c r="G1131" s="5"/>
      <c r="H1131" s="5"/>
      <c r="I1131" s="5"/>
      <c r="J1131" s="5"/>
    </row>
    <row r="1132" spans="1:10" ht="14.1" customHeight="1" thickBot="1" x14ac:dyDescent="0.25">
      <c r="A1132" s="5"/>
      <c r="B1132" s="5"/>
      <c r="C1132" s="5"/>
      <c r="D1132" s="5"/>
      <c r="E1132" s="5"/>
      <c r="F1132" s="5"/>
      <c r="G1132" s="5"/>
      <c r="H1132" s="5"/>
      <c r="I1132" s="5"/>
      <c r="J1132" s="5"/>
    </row>
    <row r="1133" spans="1:10" ht="14.1" customHeight="1" thickBot="1" x14ac:dyDescent="0.25">
      <c r="A1133" s="67" t="s">
        <v>15735</v>
      </c>
      <c r="B1133" s="67" t="s">
        <v>16146</v>
      </c>
      <c r="C1133" s="67" t="s">
        <v>15641</v>
      </c>
      <c r="D1133" s="67" t="s">
        <v>15251</v>
      </c>
      <c r="E1133" s="67" t="s">
        <v>6932</v>
      </c>
      <c r="F1133" s="67" t="s">
        <v>15280</v>
      </c>
      <c r="G1133" s="5"/>
      <c r="H1133" s="5"/>
      <c r="I1133" s="5"/>
      <c r="J1133" s="5"/>
    </row>
    <row r="1134" spans="1:10" ht="13.5" customHeight="1" x14ac:dyDescent="0.2">
      <c r="A1134" s="63">
        <v>39121311</v>
      </c>
      <c r="B1134" s="64" t="str">
        <f ca="1">IFERROR(INDEX(UNSPSCDes,MATCH(INDIRECT(ADDRESS(ROW(),COLUMN()-1,4)),UNSPSCCode,0)),"")</f>
        <v>Accesorios eléctricos</v>
      </c>
      <c r="C1134" s="63" t="s">
        <v>1449</v>
      </c>
      <c r="D1134" s="63">
        <v>5</v>
      </c>
      <c r="E1134" s="66">
        <v>600</v>
      </c>
      <c r="F1134" s="65">
        <f ca="1">INDIRECT(ADDRESS(ROW(),COLUMN()-2,4))*INDIRECT(ADDRESS(ROW(),COLUMN()-1,4))</f>
        <v>3000</v>
      </c>
      <c r="G1134" s="5"/>
      <c r="H1134" s="5"/>
      <c r="I1134" s="5"/>
      <c r="J1134" s="5"/>
    </row>
    <row r="1135" spans="1:10" ht="13.5" customHeight="1" x14ac:dyDescent="0.2">
      <c r="A1135" s="63">
        <v>39121311</v>
      </c>
      <c r="B1135" s="64" t="str">
        <f ca="1">IFERROR(INDEX(UNSPSCDes,MATCH(INDIRECT(ADDRESS(ROW(),COLUMN()-1,4)),UNSPSCCode,0)),"")</f>
        <v>Accesorios eléctricos</v>
      </c>
      <c r="C1135" s="63" t="s">
        <v>18143</v>
      </c>
      <c r="D1135" s="63">
        <v>3</v>
      </c>
      <c r="E1135" s="66">
        <v>1500</v>
      </c>
      <c r="F1135" s="65">
        <f ca="1">INDIRECT(ADDRESS(ROW(),COLUMN()-2,4))*INDIRECT(ADDRESS(ROW(),COLUMN()-1,4))</f>
        <v>4500</v>
      </c>
      <c r="G1135" s="5"/>
      <c r="H1135" s="5"/>
      <c r="I1135" s="5"/>
      <c r="J1135" s="5"/>
    </row>
    <row r="1136" spans="1:10" ht="13.5" customHeight="1" x14ac:dyDescent="0.2">
      <c r="A1136" s="63">
        <v>39121311</v>
      </c>
      <c r="B1136" s="64" t="str">
        <f ca="1">IFERROR(INDEX(UNSPSCDes,MATCH(INDIRECT(ADDRESS(ROW(),COLUMN()-1,4)),UNSPSCCode,0)),"")</f>
        <v>Accesorios eléctricos</v>
      </c>
      <c r="C1136" s="63" t="s">
        <v>18143</v>
      </c>
      <c r="D1136" s="63">
        <v>3</v>
      </c>
      <c r="E1136" s="66">
        <v>8000</v>
      </c>
      <c r="F1136" s="65">
        <f ca="1">INDIRECT(ADDRESS(ROW(),COLUMN()-2,4))*INDIRECT(ADDRESS(ROW(),COLUMN()-1,4))</f>
        <v>24000</v>
      </c>
      <c r="G1136" s="5"/>
      <c r="H1136" s="5"/>
      <c r="I1136" s="5"/>
      <c r="J1136" s="5"/>
    </row>
    <row r="1137" spans="1:10" ht="13.5" customHeight="1" x14ac:dyDescent="0.2">
      <c r="A1137" s="63">
        <v>39121311</v>
      </c>
      <c r="B1137" s="64" t="str">
        <f ca="1">IFERROR(INDEX(UNSPSCDes,MATCH(INDIRECT(ADDRESS(ROW(),COLUMN()-1,4)),UNSPSCCode,0)),"")</f>
        <v>Accesorios eléctricos</v>
      </c>
      <c r="C1137" s="63" t="s">
        <v>18143</v>
      </c>
      <c r="D1137" s="63">
        <v>3</v>
      </c>
      <c r="E1137" s="66">
        <v>16666.6666</v>
      </c>
      <c r="F1137" s="65">
        <f ca="1">INDIRECT(ADDRESS(ROW(),COLUMN()-2,4))*INDIRECT(ADDRESS(ROW(),COLUMN()-1,4))</f>
        <v>49999.999800000005</v>
      </c>
      <c r="G1137" s="5"/>
      <c r="H1137" s="5"/>
      <c r="I1137" s="5"/>
      <c r="J1137" s="5"/>
    </row>
    <row r="1138" spans="1:10" ht="14.1" customHeight="1" x14ac:dyDescent="0.2">
      <c r="A1138" s="5"/>
      <c r="B1138" s="5"/>
      <c r="C1138" s="5"/>
      <c r="D1138" s="5"/>
      <c r="E1138" s="68" t="s">
        <v>12549</v>
      </c>
      <c r="F1138" s="69">
        <f ca="1">SUM(Table3102[MONTO TOTAL ESTIMADO])</f>
        <v>81499.999800000005</v>
      </c>
      <c r="G1138" s="5"/>
      <c r="H1138" s="5" t="str">
        <f>C1127</f>
        <v>Bienes</v>
      </c>
      <c r="I1138" s="5" t="str">
        <f>E1127</f>
        <v>Sí</v>
      </c>
      <c r="J1138" s="5" t="str">
        <f>D1127</f>
        <v>Compras por debajo del Umbral</v>
      </c>
    </row>
    <row r="1139" spans="1:10" ht="14.1" customHeight="1" thickBot="1" x14ac:dyDescent="0.3"/>
    <row r="1140" spans="1:10" ht="33.75" customHeight="1" thickBot="1" x14ac:dyDescent="0.25">
      <c r="A1140" s="59" t="s">
        <v>16382</v>
      </c>
      <c r="B1140" s="59" t="s">
        <v>161</v>
      </c>
      <c r="C1140" s="59" t="s">
        <v>11723</v>
      </c>
      <c r="D1140" s="59" t="s">
        <v>14377</v>
      </c>
      <c r="E1140" s="59" t="s">
        <v>10961</v>
      </c>
      <c r="F1140" s="59" t="s">
        <v>11094</v>
      </c>
      <c r="G1140" s="5"/>
      <c r="H1140" s="5"/>
      <c r="I1140" s="5"/>
      <c r="J1140" s="5"/>
    </row>
    <row r="1141" spans="1:10" ht="14.1" customHeight="1" thickBot="1" x14ac:dyDescent="0.25">
      <c r="A1141" s="61" t="s">
        <v>18874</v>
      </c>
      <c r="B1141" s="61" t="s">
        <v>18875</v>
      </c>
      <c r="C1141" s="61" t="s">
        <v>17798</v>
      </c>
      <c r="D1141" s="61" t="s">
        <v>10170</v>
      </c>
      <c r="E1141" s="61" t="s">
        <v>8854</v>
      </c>
      <c r="F1141" s="61"/>
      <c r="G1141" s="5"/>
      <c r="H1141" s="5"/>
      <c r="I1141" s="5"/>
      <c r="J1141" s="5"/>
    </row>
    <row r="1142" spans="1:10" ht="14.1" customHeight="1" thickBot="1" x14ac:dyDescent="0.25">
      <c r="A1142" s="80" t="s">
        <v>14828</v>
      </c>
      <c r="B1142" s="62" t="s">
        <v>8528</v>
      </c>
      <c r="C1142" s="71">
        <v>45110</v>
      </c>
      <c r="D1142" s="80" t="s">
        <v>9385</v>
      </c>
      <c r="E1142" s="62" t="s">
        <v>13092</v>
      </c>
      <c r="F1142" s="61" t="s">
        <v>3080</v>
      </c>
      <c r="G1142" s="5"/>
      <c r="H1142" s="5"/>
      <c r="I1142" s="5"/>
      <c r="J1142" s="5"/>
    </row>
    <row r="1143" spans="1:10" ht="14.1" customHeight="1" thickBot="1" x14ac:dyDescent="0.25">
      <c r="A1143" s="81"/>
      <c r="B1143" s="62" t="s">
        <v>1786</v>
      </c>
      <c r="C1143" s="60">
        <f>IF(C1142="","",IF(AND(MONTH(C1142)&gt;=1,MONTH(C1142)&lt;=3),1,IF(AND(MONTH(C1142)&gt;=4,MONTH(C1142)&lt;=6),2,IF(AND(MONTH(C1142)&gt;=7,MONTH(C1142)&lt;=9),3,4))))</f>
        <v>3</v>
      </c>
      <c r="D1143" s="81"/>
      <c r="E1143" s="62" t="s">
        <v>2417</v>
      </c>
      <c r="F1143" s="61" t="s">
        <v>11111</v>
      </c>
      <c r="G1143" s="5"/>
      <c r="H1143" s="5"/>
      <c r="I1143" s="5"/>
      <c r="J1143" s="5"/>
    </row>
    <row r="1144" spans="1:10" ht="14.1" customHeight="1" thickBot="1" x14ac:dyDescent="0.25">
      <c r="A1144" s="81"/>
      <c r="B1144" s="62" t="s">
        <v>12941</v>
      </c>
      <c r="C1144" s="71">
        <v>45111</v>
      </c>
      <c r="D1144" s="81"/>
      <c r="E1144" s="62" t="s">
        <v>3073</v>
      </c>
      <c r="F1144" s="61" t="s">
        <v>11111</v>
      </c>
      <c r="G1144" s="5"/>
      <c r="H1144" s="5"/>
      <c r="I1144" s="5"/>
      <c r="J1144" s="5"/>
    </row>
    <row r="1145" spans="1:10" ht="14.1" customHeight="1" thickBot="1" x14ac:dyDescent="0.25">
      <c r="A1145" s="81"/>
      <c r="B1145" s="62" t="s">
        <v>1786</v>
      </c>
      <c r="C1145" s="60">
        <f>IF(C1144="","",IF(AND(MONTH(C1144)&gt;=1,MONTH(C1144)&lt;=3),1,IF(AND(MONTH(C1144)&gt;=4,MONTH(C1144)&lt;=6),2,IF(AND(MONTH(C1144)&gt;=7,MONTH(C1144)&lt;=9),3,4))))</f>
        <v>3</v>
      </c>
      <c r="D1145" s="81"/>
      <c r="E1145" s="62" t="s">
        <v>13191</v>
      </c>
      <c r="F1145" s="61" t="s">
        <v>11111</v>
      </c>
      <c r="G1145" s="5"/>
      <c r="H1145" s="5"/>
      <c r="I1145" s="5"/>
      <c r="J1145" s="5"/>
    </row>
    <row r="1146" spans="1:10" ht="14.1" customHeight="1" thickBot="1" x14ac:dyDescent="0.25">
      <c r="A1146" s="5"/>
      <c r="B1146" s="5"/>
      <c r="C1146" s="5"/>
      <c r="D1146" s="5"/>
      <c r="E1146" s="5"/>
      <c r="F1146" s="5"/>
      <c r="G1146" s="5"/>
      <c r="H1146" s="5"/>
      <c r="I1146" s="5"/>
      <c r="J1146" s="5"/>
    </row>
    <row r="1147" spans="1:10" ht="14.1" customHeight="1" thickBot="1" x14ac:dyDescent="0.25">
      <c r="A1147" s="67" t="s">
        <v>15735</v>
      </c>
      <c r="B1147" s="67" t="s">
        <v>16146</v>
      </c>
      <c r="C1147" s="67" t="s">
        <v>15641</v>
      </c>
      <c r="D1147" s="67" t="s">
        <v>15251</v>
      </c>
      <c r="E1147" s="67" t="s">
        <v>6932</v>
      </c>
      <c r="F1147" s="67" t="s">
        <v>15280</v>
      </c>
      <c r="G1147" s="5"/>
      <c r="H1147" s="5"/>
      <c r="I1147" s="5"/>
      <c r="J1147" s="5"/>
    </row>
    <row r="1148" spans="1:10" ht="13.5" customHeight="1" x14ac:dyDescent="0.2">
      <c r="A1148" s="63">
        <v>39121311</v>
      </c>
      <c r="B1148" s="64" t="str">
        <f ca="1">IFERROR(INDEX(UNSPSCDes,MATCH(INDIRECT(ADDRESS(ROW(),COLUMN()-1,4)),UNSPSCCode,0)),"")</f>
        <v>Accesorios eléctricos</v>
      </c>
      <c r="C1148" s="63" t="s">
        <v>18143</v>
      </c>
      <c r="D1148" s="63">
        <v>3</v>
      </c>
      <c r="E1148" s="66">
        <v>1500</v>
      </c>
      <c r="F1148" s="65">
        <f ca="1">INDIRECT(ADDRESS(ROW(),COLUMN()-2,4))*INDIRECT(ADDRESS(ROW(),COLUMN()-1,4))</f>
        <v>4500</v>
      </c>
      <c r="G1148" s="5"/>
      <c r="H1148" s="5"/>
      <c r="I1148" s="5"/>
      <c r="J1148" s="5"/>
    </row>
    <row r="1149" spans="1:10" ht="13.5" customHeight="1" x14ac:dyDescent="0.2">
      <c r="A1149" s="63">
        <v>39121311</v>
      </c>
      <c r="B1149" s="64" t="str">
        <f ca="1">IFERROR(INDEX(UNSPSCDes,MATCH(INDIRECT(ADDRESS(ROW(),COLUMN()-1,4)),UNSPSCCode,0)),"")</f>
        <v>Accesorios eléctricos</v>
      </c>
      <c r="C1149" s="63" t="s">
        <v>18143</v>
      </c>
      <c r="D1149" s="63">
        <v>3</v>
      </c>
      <c r="E1149" s="66">
        <v>8000</v>
      </c>
      <c r="F1149" s="65">
        <f ca="1">INDIRECT(ADDRESS(ROW(),COLUMN()-2,4))*INDIRECT(ADDRESS(ROW(),COLUMN()-1,4))</f>
        <v>24000</v>
      </c>
      <c r="G1149" s="5"/>
      <c r="H1149" s="5"/>
      <c r="I1149" s="5"/>
      <c r="J1149" s="5"/>
    </row>
    <row r="1150" spans="1:10" ht="13.5" customHeight="1" x14ac:dyDescent="0.2">
      <c r="A1150" s="63">
        <v>39121311</v>
      </c>
      <c r="B1150" s="64" t="str">
        <f ca="1">IFERROR(INDEX(UNSPSCDes,MATCH(INDIRECT(ADDRESS(ROW(),COLUMN()-1,4)),UNSPSCCode,0)),"")</f>
        <v>Accesorios eléctricos</v>
      </c>
      <c r="C1150" s="63" t="s">
        <v>18143</v>
      </c>
      <c r="D1150" s="63">
        <v>3</v>
      </c>
      <c r="E1150" s="66">
        <v>16666.6666</v>
      </c>
      <c r="F1150" s="65">
        <f ca="1">INDIRECT(ADDRESS(ROW(),COLUMN()-2,4))*INDIRECT(ADDRESS(ROW(),COLUMN()-1,4))</f>
        <v>49999.999800000005</v>
      </c>
      <c r="G1150" s="5"/>
      <c r="H1150" s="5"/>
      <c r="I1150" s="5"/>
      <c r="J1150" s="5"/>
    </row>
    <row r="1151" spans="1:10" ht="14.1" customHeight="1" x14ac:dyDescent="0.2">
      <c r="A1151" s="5"/>
      <c r="B1151" s="5"/>
      <c r="C1151" s="5"/>
      <c r="D1151" s="5"/>
      <c r="E1151" s="68" t="s">
        <v>12549</v>
      </c>
      <c r="F1151" s="69">
        <f ca="1">SUM(Table3103[MONTO TOTAL ESTIMADO])</f>
        <v>78499.999800000005</v>
      </c>
      <c r="G1151" s="5"/>
      <c r="H1151" s="5" t="str">
        <f>C1141</f>
        <v>Bienes</v>
      </c>
      <c r="I1151" s="5" t="str">
        <f>E1141</f>
        <v>Sí</v>
      </c>
      <c r="J1151" s="5" t="str">
        <f>D1141</f>
        <v>Compras por debajo del Umbral</v>
      </c>
    </row>
    <row r="1152" spans="1:10" ht="14.1" customHeight="1" thickBot="1" x14ac:dyDescent="0.3"/>
    <row r="1153" spans="1:10" ht="33.75" customHeight="1" thickBot="1" x14ac:dyDescent="0.25">
      <c r="A1153" s="59" t="s">
        <v>16382</v>
      </c>
      <c r="B1153" s="59" t="s">
        <v>161</v>
      </c>
      <c r="C1153" s="59" t="s">
        <v>11723</v>
      </c>
      <c r="D1153" s="59" t="s">
        <v>14377</v>
      </c>
      <c r="E1153" s="59" t="s">
        <v>10961</v>
      </c>
      <c r="F1153" s="59" t="s">
        <v>11094</v>
      </c>
      <c r="G1153" s="5"/>
      <c r="H1153" s="5"/>
      <c r="I1153" s="5"/>
      <c r="J1153" s="5"/>
    </row>
    <row r="1154" spans="1:10" ht="14.1" customHeight="1" thickBot="1" x14ac:dyDescent="0.25">
      <c r="A1154" s="61" t="s">
        <v>18874</v>
      </c>
      <c r="B1154" s="61" t="s">
        <v>18875</v>
      </c>
      <c r="C1154" s="61" t="s">
        <v>17798</v>
      </c>
      <c r="D1154" s="61" t="s">
        <v>10170</v>
      </c>
      <c r="E1154" s="61" t="s">
        <v>8854</v>
      </c>
      <c r="F1154" s="61"/>
      <c r="G1154" s="5"/>
      <c r="H1154" s="5"/>
      <c r="I1154" s="5"/>
      <c r="J1154" s="5"/>
    </row>
    <row r="1155" spans="1:10" ht="14.1" customHeight="1" thickBot="1" x14ac:dyDescent="0.25">
      <c r="A1155" s="80" t="s">
        <v>14828</v>
      </c>
      <c r="B1155" s="62" t="s">
        <v>8528</v>
      </c>
      <c r="C1155" s="71">
        <v>45201</v>
      </c>
      <c r="D1155" s="80" t="s">
        <v>9385</v>
      </c>
      <c r="E1155" s="62" t="s">
        <v>13092</v>
      </c>
      <c r="F1155" s="61" t="s">
        <v>3080</v>
      </c>
      <c r="G1155" s="5"/>
      <c r="H1155" s="5"/>
      <c r="I1155" s="5"/>
      <c r="J1155" s="5"/>
    </row>
    <row r="1156" spans="1:10" ht="14.1" customHeight="1" thickBot="1" x14ac:dyDescent="0.25">
      <c r="A1156" s="81"/>
      <c r="B1156" s="62" t="s">
        <v>1786</v>
      </c>
      <c r="C1156" s="60">
        <f>IF(C1155="","",IF(AND(MONTH(C1155)&gt;=1,MONTH(C1155)&lt;=3),1,IF(AND(MONTH(C1155)&gt;=4,MONTH(C1155)&lt;=6),2,IF(AND(MONTH(C1155)&gt;=7,MONTH(C1155)&lt;=9),3,4))))</f>
        <v>4</v>
      </c>
      <c r="D1156" s="81"/>
      <c r="E1156" s="62" t="s">
        <v>2417</v>
      </c>
      <c r="F1156" s="61" t="s">
        <v>11111</v>
      </c>
      <c r="G1156" s="5"/>
      <c r="H1156" s="5"/>
      <c r="I1156" s="5"/>
      <c r="J1156" s="5"/>
    </row>
    <row r="1157" spans="1:10" ht="14.1" customHeight="1" thickBot="1" x14ac:dyDescent="0.25">
      <c r="A1157" s="81"/>
      <c r="B1157" s="62" t="s">
        <v>12941</v>
      </c>
      <c r="C1157" s="71">
        <v>45202</v>
      </c>
      <c r="D1157" s="81"/>
      <c r="E1157" s="62" t="s">
        <v>3073</v>
      </c>
      <c r="F1157" s="61" t="s">
        <v>11111</v>
      </c>
      <c r="G1157" s="5"/>
      <c r="H1157" s="5"/>
      <c r="I1157" s="5"/>
      <c r="J1157" s="5"/>
    </row>
    <row r="1158" spans="1:10" ht="14.1" customHeight="1" thickBot="1" x14ac:dyDescent="0.25">
      <c r="A1158" s="81"/>
      <c r="B1158" s="62" t="s">
        <v>1786</v>
      </c>
      <c r="C1158" s="60">
        <f>IF(C1157="","",IF(AND(MONTH(C1157)&gt;=1,MONTH(C1157)&lt;=3),1,IF(AND(MONTH(C1157)&gt;=4,MONTH(C1157)&lt;=6),2,IF(AND(MONTH(C1157)&gt;=7,MONTH(C1157)&lt;=9),3,4))))</f>
        <v>4</v>
      </c>
      <c r="D1158" s="81"/>
      <c r="E1158" s="62" t="s">
        <v>13191</v>
      </c>
      <c r="F1158" s="61" t="s">
        <v>11111</v>
      </c>
      <c r="G1158" s="5"/>
      <c r="H1158" s="5"/>
      <c r="I1158" s="5"/>
      <c r="J1158" s="5"/>
    </row>
    <row r="1159" spans="1:10" ht="14.1" customHeight="1" thickBot="1" x14ac:dyDescent="0.25">
      <c r="A1159" s="5"/>
      <c r="B1159" s="5"/>
      <c r="C1159" s="5"/>
      <c r="D1159" s="5"/>
      <c r="E1159" s="5"/>
      <c r="F1159" s="5"/>
      <c r="G1159" s="5"/>
      <c r="H1159" s="5"/>
      <c r="I1159" s="5"/>
      <c r="J1159" s="5"/>
    </row>
    <row r="1160" spans="1:10" ht="14.1" customHeight="1" thickBot="1" x14ac:dyDescent="0.25">
      <c r="A1160" s="67" t="s">
        <v>15735</v>
      </c>
      <c r="B1160" s="67" t="s">
        <v>16146</v>
      </c>
      <c r="C1160" s="67" t="s">
        <v>15641</v>
      </c>
      <c r="D1160" s="67" t="s">
        <v>15251</v>
      </c>
      <c r="E1160" s="67" t="s">
        <v>6932</v>
      </c>
      <c r="F1160" s="67" t="s">
        <v>15280</v>
      </c>
      <c r="G1160" s="5"/>
      <c r="H1160" s="5"/>
      <c r="I1160" s="5"/>
      <c r="J1160" s="5"/>
    </row>
    <row r="1161" spans="1:10" ht="13.5" customHeight="1" x14ac:dyDescent="0.2">
      <c r="A1161" s="63">
        <v>39121311</v>
      </c>
      <c r="B1161" s="64" t="str">
        <f ca="1">IFERROR(INDEX(UNSPSCDes,MATCH(INDIRECT(ADDRESS(ROW(),COLUMN()-1,4)),UNSPSCCode,0)),"")</f>
        <v>Accesorios eléctricos</v>
      </c>
      <c r="C1161" s="63" t="s">
        <v>18143</v>
      </c>
      <c r="D1161" s="63">
        <v>3</v>
      </c>
      <c r="E1161" s="66">
        <v>1500</v>
      </c>
      <c r="F1161" s="65">
        <f ca="1">INDIRECT(ADDRESS(ROW(),COLUMN()-2,4))*INDIRECT(ADDRESS(ROW(),COLUMN()-1,4))</f>
        <v>4500</v>
      </c>
      <c r="G1161" s="5"/>
      <c r="H1161" s="5"/>
      <c r="I1161" s="5"/>
      <c r="J1161" s="5"/>
    </row>
    <row r="1162" spans="1:10" ht="13.5" customHeight="1" x14ac:dyDescent="0.2">
      <c r="A1162" s="63">
        <v>39121311</v>
      </c>
      <c r="B1162" s="64" t="str">
        <f ca="1">IFERROR(INDEX(UNSPSCDes,MATCH(INDIRECT(ADDRESS(ROW(),COLUMN()-1,4)),UNSPSCCode,0)),"")</f>
        <v>Accesorios eléctricos</v>
      </c>
      <c r="C1162" s="63" t="s">
        <v>18143</v>
      </c>
      <c r="D1162" s="63">
        <v>3</v>
      </c>
      <c r="E1162" s="66">
        <v>8000</v>
      </c>
      <c r="F1162" s="65">
        <f ca="1">INDIRECT(ADDRESS(ROW(),COLUMN()-2,4))*INDIRECT(ADDRESS(ROW(),COLUMN()-1,4))</f>
        <v>24000</v>
      </c>
      <c r="G1162" s="5"/>
      <c r="H1162" s="5"/>
      <c r="I1162" s="5"/>
      <c r="J1162" s="5"/>
    </row>
    <row r="1163" spans="1:10" ht="13.5" customHeight="1" x14ac:dyDescent="0.2">
      <c r="A1163" s="63">
        <v>39121311</v>
      </c>
      <c r="B1163" s="64" t="str">
        <f ca="1">IFERROR(INDEX(UNSPSCDes,MATCH(INDIRECT(ADDRESS(ROW(),COLUMN()-1,4)),UNSPSCCode,0)),"")</f>
        <v>Accesorios eléctricos</v>
      </c>
      <c r="C1163" s="63" t="s">
        <v>18143</v>
      </c>
      <c r="D1163" s="63">
        <v>3</v>
      </c>
      <c r="E1163" s="66">
        <v>16666.6666</v>
      </c>
      <c r="F1163" s="65">
        <f ca="1">INDIRECT(ADDRESS(ROW(),COLUMN()-2,4))*INDIRECT(ADDRESS(ROW(),COLUMN()-1,4))</f>
        <v>49999.999800000005</v>
      </c>
      <c r="G1163" s="5"/>
      <c r="H1163" s="5"/>
      <c r="I1163" s="5"/>
      <c r="J1163" s="5"/>
    </row>
    <row r="1164" spans="1:10" ht="14.1" customHeight="1" x14ac:dyDescent="0.2">
      <c r="A1164" s="5"/>
      <c r="B1164" s="5"/>
      <c r="C1164" s="5"/>
      <c r="D1164" s="5"/>
      <c r="E1164" s="68" t="s">
        <v>12549</v>
      </c>
      <c r="F1164" s="69">
        <f ca="1">SUM(Table3104[MONTO TOTAL ESTIMADO])</f>
        <v>78499.999800000005</v>
      </c>
      <c r="G1164" s="5"/>
      <c r="H1164" s="5" t="str">
        <f>C1154</f>
        <v>Bienes</v>
      </c>
      <c r="I1164" s="5" t="str">
        <f>E1154</f>
        <v>Sí</v>
      </c>
      <c r="J1164" s="5" t="str">
        <f>D1154</f>
        <v>Compras por debajo del Umbral</v>
      </c>
    </row>
    <row r="1165" spans="1:10" ht="14.1" customHeight="1" thickBot="1" x14ac:dyDescent="0.3"/>
    <row r="1166" spans="1:10" ht="33.75" customHeight="1" thickBot="1" x14ac:dyDescent="0.25">
      <c r="A1166" s="59" t="s">
        <v>16382</v>
      </c>
      <c r="B1166" s="59" t="s">
        <v>161</v>
      </c>
      <c r="C1166" s="59" t="s">
        <v>11723</v>
      </c>
      <c r="D1166" s="59" t="s">
        <v>14377</v>
      </c>
      <c r="E1166" s="59" t="s">
        <v>10961</v>
      </c>
      <c r="F1166" s="59" t="s">
        <v>11094</v>
      </c>
      <c r="G1166" s="5"/>
      <c r="H1166" s="5"/>
      <c r="I1166" s="5"/>
      <c r="J1166" s="5"/>
    </row>
    <row r="1167" spans="1:10" ht="14.1" customHeight="1" thickBot="1" x14ac:dyDescent="0.25">
      <c r="A1167" s="61" t="s">
        <v>18876</v>
      </c>
      <c r="B1167" s="61" t="s">
        <v>18877</v>
      </c>
      <c r="C1167" s="61" t="s">
        <v>6798</v>
      </c>
      <c r="D1167" s="61" t="s">
        <v>17483</v>
      </c>
      <c r="E1167" s="61" t="s">
        <v>17854</v>
      </c>
      <c r="F1167" s="61"/>
      <c r="G1167" s="5"/>
      <c r="H1167" s="5"/>
      <c r="I1167" s="5"/>
      <c r="J1167" s="5"/>
    </row>
    <row r="1168" spans="1:10" ht="14.1" customHeight="1" thickBot="1" x14ac:dyDescent="0.25">
      <c r="A1168" s="80" t="s">
        <v>14828</v>
      </c>
      <c r="B1168" s="62" t="s">
        <v>8528</v>
      </c>
      <c r="C1168" s="71">
        <v>45019</v>
      </c>
      <c r="D1168" s="80" t="s">
        <v>9385</v>
      </c>
      <c r="E1168" s="62" t="s">
        <v>13092</v>
      </c>
      <c r="F1168" s="61" t="s">
        <v>3080</v>
      </c>
      <c r="G1168" s="5"/>
      <c r="H1168" s="5"/>
      <c r="I1168" s="5"/>
      <c r="J1168" s="5"/>
    </row>
    <row r="1169" spans="1:10" ht="14.1" customHeight="1" thickBot="1" x14ac:dyDescent="0.25">
      <c r="A1169" s="81"/>
      <c r="B1169" s="62" t="s">
        <v>1786</v>
      </c>
      <c r="C1169" s="60">
        <f>IF(C1168="","",IF(AND(MONTH(C1168)&gt;=1,MONTH(C1168)&lt;=3),1,IF(AND(MONTH(C1168)&gt;=4,MONTH(C1168)&lt;=6),2,IF(AND(MONTH(C1168)&gt;=7,MONTH(C1168)&lt;=9),3,4))))</f>
        <v>2</v>
      </c>
      <c r="D1169" s="81"/>
      <c r="E1169" s="62" t="s">
        <v>2417</v>
      </c>
      <c r="F1169" s="61" t="s">
        <v>11111</v>
      </c>
      <c r="G1169" s="5"/>
      <c r="H1169" s="5"/>
      <c r="I1169" s="5"/>
      <c r="J1169" s="5"/>
    </row>
    <row r="1170" spans="1:10" ht="14.1" customHeight="1" thickBot="1" x14ac:dyDescent="0.25">
      <c r="A1170" s="81"/>
      <c r="B1170" s="62" t="s">
        <v>12941</v>
      </c>
      <c r="C1170" s="71">
        <v>45034</v>
      </c>
      <c r="D1170" s="81"/>
      <c r="E1170" s="62" t="s">
        <v>3073</v>
      </c>
      <c r="F1170" s="61" t="s">
        <v>11111</v>
      </c>
      <c r="G1170" s="5"/>
      <c r="H1170" s="5"/>
      <c r="I1170" s="5"/>
      <c r="J1170" s="5"/>
    </row>
    <row r="1171" spans="1:10" ht="14.1" customHeight="1" thickBot="1" x14ac:dyDescent="0.25">
      <c r="A1171" s="81"/>
      <c r="B1171" s="62" t="s">
        <v>1786</v>
      </c>
      <c r="C1171" s="60">
        <f>IF(C1170="","",IF(AND(MONTH(C1170)&gt;=1,MONTH(C1170)&lt;=3),1,IF(AND(MONTH(C1170)&gt;=4,MONTH(C1170)&lt;=6),2,IF(AND(MONTH(C1170)&gt;=7,MONTH(C1170)&lt;=9),3,4))))</f>
        <v>2</v>
      </c>
      <c r="D1171" s="81"/>
      <c r="E1171" s="62" t="s">
        <v>13191</v>
      </c>
      <c r="F1171" s="61" t="s">
        <v>11111</v>
      </c>
      <c r="G1171" s="5"/>
      <c r="H1171" s="5"/>
      <c r="I1171" s="5"/>
      <c r="J1171" s="5"/>
    </row>
    <row r="1172" spans="1:10" ht="14.1" customHeight="1" thickBot="1" x14ac:dyDescent="0.25">
      <c r="A1172" s="5"/>
      <c r="B1172" s="5"/>
      <c r="C1172" s="5"/>
      <c r="D1172" s="5"/>
      <c r="E1172" s="5"/>
      <c r="F1172" s="5"/>
      <c r="G1172" s="5"/>
      <c r="H1172" s="5"/>
      <c r="I1172" s="5"/>
      <c r="J1172" s="5"/>
    </row>
    <row r="1173" spans="1:10" ht="14.1" customHeight="1" thickBot="1" x14ac:dyDescent="0.25">
      <c r="A1173" s="67" t="s">
        <v>15735</v>
      </c>
      <c r="B1173" s="67" t="s">
        <v>16146</v>
      </c>
      <c r="C1173" s="67" t="s">
        <v>15641</v>
      </c>
      <c r="D1173" s="67" t="s">
        <v>15251</v>
      </c>
      <c r="E1173" s="67" t="s">
        <v>6932</v>
      </c>
      <c r="F1173" s="67" t="s">
        <v>15280</v>
      </c>
      <c r="G1173" s="5"/>
      <c r="H1173" s="5"/>
      <c r="I1173" s="5"/>
      <c r="J1173" s="5"/>
    </row>
    <row r="1174" spans="1:10" ht="13.5" customHeight="1" x14ac:dyDescent="0.2">
      <c r="A1174" s="63">
        <v>49101706</v>
      </c>
      <c r="B1174" s="64" t="str">
        <f ca="1">IFERROR(INDEX(UNSPSCDes,MATCH(INDIRECT(ADDRESS(ROW(),COLUMN()-1,4)),UNSPSCCode,0)),"")</f>
        <v>Premios de fotografía</v>
      </c>
      <c r="C1174" s="63" t="s">
        <v>1449</v>
      </c>
      <c r="D1174" s="63">
        <v>1</v>
      </c>
      <c r="E1174" s="66">
        <v>472500</v>
      </c>
      <c r="F1174" s="65">
        <f ca="1">INDIRECT(ADDRESS(ROW(),COLUMN()-2,4))*INDIRECT(ADDRESS(ROW(),COLUMN()-1,4))</f>
        <v>472500</v>
      </c>
      <c r="G1174" s="5"/>
      <c r="H1174" s="5"/>
      <c r="I1174" s="5"/>
      <c r="J1174" s="5"/>
    </row>
    <row r="1175" spans="1:10" ht="14.1" customHeight="1" x14ac:dyDescent="0.2">
      <c r="A1175" s="5"/>
      <c r="B1175" s="5"/>
      <c r="C1175" s="5"/>
      <c r="D1175" s="5"/>
      <c r="E1175" s="68" t="s">
        <v>12549</v>
      </c>
      <c r="F1175" s="69">
        <f ca="1">SUM(Table3105[MONTO TOTAL ESTIMADO])</f>
        <v>472500</v>
      </c>
      <c r="G1175" s="5"/>
      <c r="H1175" s="5" t="str">
        <f>C1167</f>
        <v>Servicios</v>
      </c>
      <c r="I1175" s="5" t="str">
        <f>E1167</f>
        <v>No</v>
      </c>
      <c r="J1175" s="5" t="str">
        <f>D1167</f>
        <v>Compras Menores</v>
      </c>
    </row>
    <row r="1176" spans="1:10" ht="14.1" customHeight="1" thickBot="1" x14ac:dyDescent="0.3"/>
    <row r="1177" spans="1:10" ht="33.75" customHeight="1" thickBot="1" x14ac:dyDescent="0.25">
      <c r="A1177" s="59" t="s">
        <v>16382</v>
      </c>
      <c r="B1177" s="59" t="s">
        <v>161</v>
      </c>
      <c r="C1177" s="59" t="s">
        <v>11723</v>
      </c>
      <c r="D1177" s="59" t="s">
        <v>14377</v>
      </c>
      <c r="E1177" s="59" t="s">
        <v>10961</v>
      </c>
      <c r="F1177" s="59" t="s">
        <v>11094</v>
      </c>
      <c r="G1177" s="5"/>
      <c r="H1177" s="5"/>
      <c r="I1177" s="5"/>
      <c r="J1177" s="5"/>
    </row>
    <row r="1178" spans="1:10" ht="14.1" customHeight="1" thickBot="1" x14ac:dyDescent="0.25">
      <c r="A1178" s="61" t="s">
        <v>18878</v>
      </c>
      <c r="B1178" s="61" t="s">
        <v>18879</v>
      </c>
      <c r="C1178" s="61" t="s">
        <v>6798</v>
      </c>
      <c r="D1178" s="61" t="s">
        <v>17483</v>
      </c>
      <c r="E1178" s="61" t="s">
        <v>17854</v>
      </c>
      <c r="F1178" s="61"/>
      <c r="G1178" s="5"/>
      <c r="H1178" s="5"/>
      <c r="I1178" s="5"/>
      <c r="J1178" s="5"/>
    </row>
    <row r="1179" spans="1:10" ht="14.1" customHeight="1" thickBot="1" x14ac:dyDescent="0.25">
      <c r="A1179" s="80" t="s">
        <v>14828</v>
      </c>
      <c r="B1179" s="62" t="s">
        <v>8528</v>
      </c>
      <c r="C1179" s="71">
        <v>44928</v>
      </c>
      <c r="D1179" s="80" t="s">
        <v>9385</v>
      </c>
      <c r="E1179" s="62" t="s">
        <v>13092</v>
      </c>
      <c r="F1179" s="61" t="s">
        <v>3080</v>
      </c>
      <c r="G1179" s="5"/>
      <c r="H1179" s="5"/>
      <c r="I1179" s="5"/>
      <c r="J1179" s="5"/>
    </row>
    <row r="1180" spans="1:10" ht="14.1" customHeight="1" thickBot="1" x14ac:dyDescent="0.25">
      <c r="A1180" s="81"/>
      <c r="B1180" s="62" t="s">
        <v>1786</v>
      </c>
      <c r="C1180" s="60">
        <f>IF(C1179="","",IF(AND(MONTH(C1179)&gt;=1,MONTH(C1179)&lt;=3),1,IF(AND(MONTH(C1179)&gt;=4,MONTH(C1179)&lt;=6),2,IF(AND(MONTH(C1179)&gt;=7,MONTH(C1179)&lt;=9),3,4))))</f>
        <v>1</v>
      </c>
      <c r="D1180" s="81"/>
      <c r="E1180" s="62" t="s">
        <v>2417</v>
      </c>
      <c r="F1180" s="61" t="s">
        <v>11111</v>
      </c>
      <c r="G1180" s="5"/>
      <c r="H1180" s="5"/>
      <c r="I1180" s="5"/>
      <c r="J1180" s="5"/>
    </row>
    <row r="1181" spans="1:10" ht="14.1" customHeight="1" thickBot="1" x14ac:dyDescent="0.25">
      <c r="A1181" s="81"/>
      <c r="B1181" s="62" t="s">
        <v>12941</v>
      </c>
      <c r="C1181" s="71">
        <v>44943</v>
      </c>
      <c r="D1181" s="81"/>
      <c r="E1181" s="62" t="s">
        <v>3073</v>
      </c>
      <c r="F1181" s="61" t="s">
        <v>11111</v>
      </c>
      <c r="G1181" s="5"/>
      <c r="H1181" s="5"/>
      <c r="I1181" s="5"/>
      <c r="J1181" s="5"/>
    </row>
    <row r="1182" spans="1:10" ht="14.1" customHeight="1" thickBot="1" x14ac:dyDescent="0.25">
      <c r="A1182" s="81"/>
      <c r="B1182" s="62" t="s">
        <v>1786</v>
      </c>
      <c r="C1182" s="60">
        <f>IF(C1181="","",IF(AND(MONTH(C1181)&gt;=1,MONTH(C1181)&lt;=3),1,IF(AND(MONTH(C1181)&gt;=4,MONTH(C1181)&lt;=6),2,IF(AND(MONTH(C1181)&gt;=7,MONTH(C1181)&lt;=9),3,4))))</f>
        <v>1</v>
      </c>
      <c r="D1182" s="81"/>
      <c r="E1182" s="62" t="s">
        <v>13191</v>
      </c>
      <c r="F1182" s="61" t="s">
        <v>11111</v>
      </c>
      <c r="G1182" s="5"/>
      <c r="H1182" s="5"/>
      <c r="I1182" s="5"/>
      <c r="J1182" s="5"/>
    </row>
    <row r="1183" spans="1:10" ht="14.1" customHeight="1" thickBot="1" x14ac:dyDescent="0.25">
      <c r="A1183" s="5"/>
      <c r="B1183" s="5"/>
      <c r="C1183" s="5"/>
      <c r="D1183" s="5"/>
      <c r="E1183" s="5"/>
      <c r="F1183" s="5"/>
      <c r="G1183" s="5"/>
      <c r="H1183" s="5"/>
      <c r="I1183" s="5"/>
      <c r="J1183" s="5"/>
    </row>
    <row r="1184" spans="1:10" ht="14.1" customHeight="1" thickBot="1" x14ac:dyDescent="0.25">
      <c r="A1184" s="67" t="s">
        <v>15735</v>
      </c>
      <c r="B1184" s="67" t="s">
        <v>16146</v>
      </c>
      <c r="C1184" s="67" t="s">
        <v>15641</v>
      </c>
      <c r="D1184" s="67" t="s">
        <v>15251</v>
      </c>
      <c r="E1184" s="67" t="s">
        <v>6932</v>
      </c>
      <c r="F1184" s="67" t="s">
        <v>15280</v>
      </c>
      <c r="G1184" s="5"/>
      <c r="H1184" s="5"/>
      <c r="I1184" s="5"/>
      <c r="J1184" s="5"/>
    </row>
    <row r="1185" spans="1:10" ht="13.5" customHeight="1" x14ac:dyDescent="0.2">
      <c r="A1185" s="63">
        <v>86101710</v>
      </c>
      <c r="B1185" s="64" t="str">
        <f ca="1">IFERROR(INDEX(UNSPSCDes,MATCH(INDIRECT(ADDRESS(ROW(),COLUMN()-1,4)),UNSPSCCode,0)),"")</f>
        <v>Servicios de formación pedagógica</v>
      </c>
      <c r="C1185" s="63" t="s">
        <v>18143</v>
      </c>
      <c r="D1185" s="63">
        <v>3</v>
      </c>
      <c r="E1185" s="66">
        <v>104000</v>
      </c>
      <c r="F1185" s="65">
        <f ca="1">INDIRECT(ADDRESS(ROW(),COLUMN()-2,4))*INDIRECT(ADDRESS(ROW(),COLUMN()-1,4))</f>
        <v>312000</v>
      </c>
      <c r="G1185" s="5"/>
      <c r="H1185" s="5"/>
      <c r="I1185" s="5"/>
      <c r="J1185" s="5"/>
    </row>
    <row r="1186" spans="1:10" ht="14.1" customHeight="1" x14ac:dyDescent="0.2">
      <c r="A1186" s="5"/>
      <c r="B1186" s="5"/>
      <c r="C1186" s="5"/>
      <c r="D1186" s="5"/>
      <c r="E1186" s="68" t="s">
        <v>12549</v>
      </c>
      <c r="F1186" s="69">
        <f ca="1">SUM(Table3106[MONTO TOTAL ESTIMADO])</f>
        <v>312000</v>
      </c>
      <c r="G1186" s="5"/>
      <c r="H1186" s="5" t="str">
        <f>C1178</f>
        <v>Servicios</v>
      </c>
      <c r="I1186" s="5" t="str">
        <f>E1178</f>
        <v>No</v>
      </c>
      <c r="J1186" s="5" t="str">
        <f>D1178</f>
        <v>Compras Menores</v>
      </c>
    </row>
    <row r="1187" spans="1:10" ht="14.1" customHeight="1" thickBot="1" x14ac:dyDescent="0.3"/>
    <row r="1188" spans="1:10" ht="33.75" customHeight="1" thickBot="1" x14ac:dyDescent="0.25">
      <c r="A1188" s="59" t="s">
        <v>16382</v>
      </c>
      <c r="B1188" s="59" t="s">
        <v>161</v>
      </c>
      <c r="C1188" s="59" t="s">
        <v>11723</v>
      </c>
      <c r="D1188" s="59" t="s">
        <v>14377</v>
      </c>
      <c r="E1188" s="59" t="s">
        <v>10961</v>
      </c>
      <c r="F1188" s="59" t="s">
        <v>11094</v>
      </c>
      <c r="G1188" s="5"/>
      <c r="H1188" s="5"/>
      <c r="I1188" s="5"/>
      <c r="J1188" s="5"/>
    </row>
    <row r="1189" spans="1:10" ht="14.1" customHeight="1" thickBot="1" x14ac:dyDescent="0.25">
      <c r="A1189" s="61" t="s">
        <v>18878</v>
      </c>
      <c r="B1189" s="61" t="s">
        <v>18879</v>
      </c>
      <c r="C1189" s="61" t="s">
        <v>6798</v>
      </c>
      <c r="D1189" s="61" t="s">
        <v>17483</v>
      </c>
      <c r="E1189" s="61" t="s">
        <v>17854</v>
      </c>
      <c r="F1189" s="61"/>
      <c r="G1189" s="5"/>
      <c r="H1189" s="5"/>
      <c r="I1189" s="5"/>
      <c r="J1189" s="5"/>
    </row>
    <row r="1190" spans="1:10" ht="14.1" customHeight="1" thickBot="1" x14ac:dyDescent="0.25">
      <c r="A1190" s="80" t="s">
        <v>14828</v>
      </c>
      <c r="B1190" s="62" t="s">
        <v>8528</v>
      </c>
      <c r="C1190" s="71">
        <v>45019</v>
      </c>
      <c r="D1190" s="80" t="s">
        <v>9385</v>
      </c>
      <c r="E1190" s="62" t="s">
        <v>13092</v>
      </c>
      <c r="F1190" s="61" t="s">
        <v>3080</v>
      </c>
      <c r="G1190" s="5"/>
      <c r="H1190" s="5"/>
      <c r="I1190" s="5"/>
      <c r="J1190" s="5"/>
    </row>
    <row r="1191" spans="1:10" ht="14.1" customHeight="1" thickBot="1" x14ac:dyDescent="0.25">
      <c r="A1191" s="81"/>
      <c r="B1191" s="62" t="s">
        <v>1786</v>
      </c>
      <c r="C1191" s="60">
        <f>IF(C1190="","",IF(AND(MONTH(C1190)&gt;=1,MONTH(C1190)&lt;=3),1,IF(AND(MONTH(C1190)&gt;=4,MONTH(C1190)&lt;=6),2,IF(AND(MONTH(C1190)&gt;=7,MONTH(C1190)&lt;=9),3,4))))</f>
        <v>2</v>
      </c>
      <c r="D1191" s="81"/>
      <c r="E1191" s="62" t="s">
        <v>2417</v>
      </c>
      <c r="F1191" s="61" t="s">
        <v>11111</v>
      </c>
      <c r="G1191" s="5"/>
      <c r="H1191" s="5"/>
      <c r="I1191" s="5"/>
      <c r="J1191" s="5"/>
    </row>
    <row r="1192" spans="1:10" ht="14.1" customHeight="1" thickBot="1" x14ac:dyDescent="0.25">
      <c r="A1192" s="81"/>
      <c r="B1192" s="62" t="s">
        <v>12941</v>
      </c>
      <c r="C1192" s="71">
        <v>45034</v>
      </c>
      <c r="D1192" s="81"/>
      <c r="E1192" s="62" t="s">
        <v>3073</v>
      </c>
      <c r="F1192" s="61" t="s">
        <v>11111</v>
      </c>
      <c r="G1192" s="5"/>
      <c r="H1192" s="5"/>
      <c r="I1192" s="5"/>
      <c r="J1192" s="5"/>
    </row>
    <row r="1193" spans="1:10" ht="14.1" customHeight="1" thickBot="1" x14ac:dyDescent="0.25">
      <c r="A1193" s="81"/>
      <c r="B1193" s="62" t="s">
        <v>1786</v>
      </c>
      <c r="C1193" s="60">
        <f>IF(C1192="","",IF(AND(MONTH(C1192)&gt;=1,MONTH(C1192)&lt;=3),1,IF(AND(MONTH(C1192)&gt;=4,MONTH(C1192)&lt;=6),2,IF(AND(MONTH(C1192)&gt;=7,MONTH(C1192)&lt;=9),3,4))))</f>
        <v>2</v>
      </c>
      <c r="D1193" s="81"/>
      <c r="E1193" s="62" t="s">
        <v>13191</v>
      </c>
      <c r="F1193" s="61" t="s">
        <v>11111</v>
      </c>
      <c r="G1193" s="5"/>
      <c r="H1193" s="5"/>
      <c r="I1193" s="5"/>
      <c r="J1193" s="5"/>
    </row>
    <row r="1194" spans="1:10" ht="14.1" customHeight="1" thickBot="1" x14ac:dyDescent="0.25">
      <c r="A1194" s="5"/>
      <c r="B1194" s="5"/>
      <c r="C1194" s="5"/>
      <c r="D1194" s="5"/>
      <c r="E1194" s="5"/>
      <c r="F1194" s="5"/>
      <c r="G1194" s="5"/>
      <c r="H1194" s="5"/>
      <c r="I1194" s="5"/>
      <c r="J1194" s="5"/>
    </row>
    <row r="1195" spans="1:10" ht="14.1" customHeight="1" thickBot="1" x14ac:dyDescent="0.25">
      <c r="A1195" s="67" t="s">
        <v>15735</v>
      </c>
      <c r="B1195" s="67" t="s">
        <v>16146</v>
      </c>
      <c r="C1195" s="67" t="s">
        <v>15641</v>
      </c>
      <c r="D1195" s="67" t="s">
        <v>15251</v>
      </c>
      <c r="E1195" s="67" t="s">
        <v>6932</v>
      </c>
      <c r="F1195" s="67" t="s">
        <v>15280</v>
      </c>
      <c r="G1195" s="5"/>
      <c r="H1195" s="5"/>
      <c r="I1195" s="5"/>
      <c r="J1195" s="5"/>
    </row>
    <row r="1196" spans="1:10" ht="13.5" customHeight="1" x14ac:dyDescent="0.2">
      <c r="A1196" s="63">
        <v>86101710</v>
      </c>
      <c r="B1196" s="64" t="str">
        <f ca="1">IFERROR(INDEX(UNSPSCDes,MATCH(INDIRECT(ADDRESS(ROW(),COLUMN()-1,4)),UNSPSCCode,0)),"")</f>
        <v>Servicios de formación pedagógica</v>
      </c>
      <c r="C1196" s="63" t="s">
        <v>18143</v>
      </c>
      <c r="D1196" s="63">
        <v>3</v>
      </c>
      <c r="E1196" s="66">
        <v>104000</v>
      </c>
      <c r="F1196" s="65">
        <f ca="1">INDIRECT(ADDRESS(ROW(),COLUMN()-2,4))*INDIRECT(ADDRESS(ROW(),COLUMN()-1,4))</f>
        <v>312000</v>
      </c>
      <c r="G1196" s="5"/>
      <c r="H1196" s="5"/>
      <c r="I1196" s="5"/>
      <c r="J1196" s="5"/>
    </row>
    <row r="1197" spans="1:10" ht="14.1" customHeight="1" x14ac:dyDescent="0.2">
      <c r="A1197" s="5"/>
      <c r="B1197" s="5"/>
      <c r="C1197" s="5"/>
      <c r="D1197" s="5"/>
      <c r="E1197" s="68" t="s">
        <v>12549</v>
      </c>
      <c r="F1197" s="69">
        <f ca="1">SUM(Table3107[MONTO TOTAL ESTIMADO])</f>
        <v>312000</v>
      </c>
      <c r="G1197" s="5"/>
      <c r="H1197" s="5" t="str">
        <f>C1189</f>
        <v>Servicios</v>
      </c>
      <c r="I1197" s="5" t="str">
        <f>E1189</f>
        <v>No</v>
      </c>
      <c r="J1197" s="5" t="str">
        <f>D1189</f>
        <v>Compras Menores</v>
      </c>
    </row>
    <row r="1198" spans="1:10" ht="14.1" customHeight="1" thickBot="1" x14ac:dyDescent="0.3"/>
    <row r="1199" spans="1:10" ht="33.75" customHeight="1" thickBot="1" x14ac:dyDescent="0.25">
      <c r="A1199" s="59" t="s">
        <v>16382</v>
      </c>
      <c r="B1199" s="59" t="s">
        <v>161</v>
      </c>
      <c r="C1199" s="59" t="s">
        <v>11723</v>
      </c>
      <c r="D1199" s="59" t="s">
        <v>14377</v>
      </c>
      <c r="E1199" s="59" t="s">
        <v>10961</v>
      </c>
      <c r="F1199" s="59" t="s">
        <v>11094</v>
      </c>
      <c r="G1199" s="5"/>
      <c r="H1199" s="5"/>
      <c r="I1199" s="5"/>
      <c r="J1199" s="5"/>
    </row>
    <row r="1200" spans="1:10" ht="14.1" customHeight="1" thickBot="1" x14ac:dyDescent="0.25">
      <c r="A1200" s="61" t="s">
        <v>18878</v>
      </c>
      <c r="B1200" s="61" t="s">
        <v>18879</v>
      </c>
      <c r="C1200" s="61" t="s">
        <v>6798</v>
      </c>
      <c r="D1200" s="61" t="s">
        <v>17483</v>
      </c>
      <c r="E1200" s="61" t="s">
        <v>17854</v>
      </c>
      <c r="F1200" s="61"/>
      <c r="G1200" s="5"/>
      <c r="H1200" s="5"/>
      <c r="I1200" s="5"/>
      <c r="J1200" s="5"/>
    </row>
    <row r="1201" spans="1:10" ht="14.1" customHeight="1" thickBot="1" x14ac:dyDescent="0.25">
      <c r="A1201" s="80" t="s">
        <v>14828</v>
      </c>
      <c r="B1201" s="62" t="s">
        <v>8528</v>
      </c>
      <c r="C1201" s="71">
        <v>45110</v>
      </c>
      <c r="D1201" s="80" t="s">
        <v>9385</v>
      </c>
      <c r="E1201" s="62" t="s">
        <v>13092</v>
      </c>
      <c r="F1201" s="61" t="s">
        <v>3080</v>
      </c>
      <c r="G1201" s="5"/>
      <c r="H1201" s="5"/>
      <c r="I1201" s="5"/>
      <c r="J1201" s="5"/>
    </row>
    <row r="1202" spans="1:10" ht="14.1" customHeight="1" thickBot="1" x14ac:dyDescent="0.25">
      <c r="A1202" s="81"/>
      <c r="B1202" s="62" t="s">
        <v>1786</v>
      </c>
      <c r="C1202" s="60">
        <f>IF(C1201="","",IF(AND(MONTH(C1201)&gt;=1,MONTH(C1201)&lt;=3),1,IF(AND(MONTH(C1201)&gt;=4,MONTH(C1201)&lt;=6),2,IF(AND(MONTH(C1201)&gt;=7,MONTH(C1201)&lt;=9),3,4))))</f>
        <v>3</v>
      </c>
      <c r="D1202" s="81"/>
      <c r="E1202" s="62" t="s">
        <v>2417</v>
      </c>
      <c r="F1202" s="61" t="s">
        <v>11111</v>
      </c>
      <c r="G1202" s="5"/>
      <c r="H1202" s="5"/>
      <c r="I1202" s="5"/>
      <c r="J1202" s="5"/>
    </row>
    <row r="1203" spans="1:10" ht="14.1" customHeight="1" thickBot="1" x14ac:dyDescent="0.25">
      <c r="A1203" s="81"/>
      <c r="B1203" s="62" t="s">
        <v>12941</v>
      </c>
      <c r="C1203" s="71">
        <v>45125</v>
      </c>
      <c r="D1203" s="81"/>
      <c r="E1203" s="62" t="s">
        <v>3073</v>
      </c>
      <c r="F1203" s="61" t="s">
        <v>11111</v>
      </c>
      <c r="G1203" s="5"/>
      <c r="H1203" s="5"/>
      <c r="I1203" s="5"/>
      <c r="J1203" s="5"/>
    </row>
    <row r="1204" spans="1:10" ht="14.1" customHeight="1" thickBot="1" x14ac:dyDescent="0.25">
      <c r="A1204" s="81"/>
      <c r="B1204" s="62" t="s">
        <v>1786</v>
      </c>
      <c r="C1204" s="60">
        <f>IF(C1203="","",IF(AND(MONTH(C1203)&gt;=1,MONTH(C1203)&lt;=3),1,IF(AND(MONTH(C1203)&gt;=4,MONTH(C1203)&lt;=6),2,IF(AND(MONTH(C1203)&gt;=7,MONTH(C1203)&lt;=9),3,4))))</f>
        <v>3</v>
      </c>
      <c r="D1204" s="81"/>
      <c r="E1204" s="62" t="s">
        <v>13191</v>
      </c>
      <c r="F1204" s="61" t="s">
        <v>11111</v>
      </c>
      <c r="G1204" s="5"/>
      <c r="H1204" s="5"/>
      <c r="I1204" s="5"/>
      <c r="J1204" s="5"/>
    </row>
    <row r="1205" spans="1:10" ht="14.1" customHeight="1" thickBot="1" x14ac:dyDescent="0.25">
      <c r="A1205" s="5"/>
      <c r="B1205" s="5"/>
      <c r="C1205" s="5"/>
      <c r="D1205" s="5"/>
      <c r="E1205" s="5"/>
      <c r="F1205" s="5"/>
      <c r="G1205" s="5"/>
      <c r="H1205" s="5"/>
      <c r="I1205" s="5"/>
      <c r="J1205" s="5"/>
    </row>
    <row r="1206" spans="1:10" ht="14.1" customHeight="1" thickBot="1" x14ac:dyDescent="0.25">
      <c r="A1206" s="67" t="s">
        <v>15735</v>
      </c>
      <c r="B1206" s="67" t="s">
        <v>16146</v>
      </c>
      <c r="C1206" s="67" t="s">
        <v>15641</v>
      </c>
      <c r="D1206" s="67" t="s">
        <v>15251</v>
      </c>
      <c r="E1206" s="67" t="s">
        <v>6932</v>
      </c>
      <c r="F1206" s="67" t="s">
        <v>15280</v>
      </c>
      <c r="G1206" s="5"/>
      <c r="H1206" s="5"/>
      <c r="I1206" s="5"/>
      <c r="J1206" s="5"/>
    </row>
    <row r="1207" spans="1:10" ht="13.5" customHeight="1" x14ac:dyDescent="0.2">
      <c r="A1207" s="63">
        <v>86101710</v>
      </c>
      <c r="B1207" s="64" t="str">
        <f ca="1">IFERROR(INDEX(UNSPSCDes,MATCH(INDIRECT(ADDRESS(ROW(),COLUMN()-1,4)),UNSPSCCode,0)),"")</f>
        <v>Servicios de formación pedagógica</v>
      </c>
      <c r="C1207" s="63" t="s">
        <v>18143</v>
      </c>
      <c r="D1207" s="63">
        <v>3</v>
      </c>
      <c r="E1207" s="66">
        <v>104000</v>
      </c>
      <c r="F1207" s="65">
        <f ca="1">INDIRECT(ADDRESS(ROW(),COLUMN()-2,4))*INDIRECT(ADDRESS(ROW(),COLUMN()-1,4))</f>
        <v>312000</v>
      </c>
      <c r="G1207" s="5"/>
      <c r="H1207" s="5"/>
      <c r="I1207" s="5"/>
      <c r="J1207" s="5"/>
    </row>
    <row r="1208" spans="1:10" ht="14.1" customHeight="1" x14ac:dyDescent="0.2">
      <c r="A1208" s="5"/>
      <c r="B1208" s="5"/>
      <c r="C1208" s="5"/>
      <c r="D1208" s="5"/>
      <c r="E1208" s="68" t="s">
        <v>12549</v>
      </c>
      <c r="F1208" s="69">
        <f ca="1">SUM(Table3108[MONTO TOTAL ESTIMADO])</f>
        <v>312000</v>
      </c>
      <c r="G1208" s="5"/>
      <c r="H1208" s="5" t="str">
        <f>C1200</f>
        <v>Servicios</v>
      </c>
      <c r="I1208" s="5" t="str">
        <f>E1200</f>
        <v>No</v>
      </c>
      <c r="J1208" s="5" t="str">
        <f>D1200</f>
        <v>Compras Menores</v>
      </c>
    </row>
    <row r="1209" spans="1:10" ht="14.1" customHeight="1" thickBot="1" x14ac:dyDescent="0.3"/>
    <row r="1210" spans="1:10" ht="33.75" customHeight="1" thickBot="1" x14ac:dyDescent="0.25">
      <c r="A1210" s="59" t="s">
        <v>16382</v>
      </c>
      <c r="B1210" s="59" t="s">
        <v>161</v>
      </c>
      <c r="C1210" s="59" t="s">
        <v>11723</v>
      </c>
      <c r="D1210" s="59" t="s">
        <v>14377</v>
      </c>
      <c r="E1210" s="59" t="s">
        <v>10961</v>
      </c>
      <c r="F1210" s="59" t="s">
        <v>11094</v>
      </c>
      <c r="G1210" s="5"/>
      <c r="H1210" s="5"/>
      <c r="I1210" s="5"/>
      <c r="J1210" s="5"/>
    </row>
    <row r="1211" spans="1:10" ht="14.1" customHeight="1" thickBot="1" x14ac:dyDescent="0.25">
      <c r="A1211" s="61" t="s">
        <v>18880</v>
      </c>
      <c r="B1211" s="61" t="s">
        <v>18881</v>
      </c>
      <c r="C1211" s="61" t="s">
        <v>17798</v>
      </c>
      <c r="D1211" s="61" t="s">
        <v>10170</v>
      </c>
      <c r="E1211" s="61" t="s">
        <v>8854</v>
      </c>
      <c r="F1211" s="61"/>
      <c r="G1211" s="5"/>
      <c r="H1211" s="5"/>
      <c r="I1211" s="5"/>
      <c r="J1211" s="5"/>
    </row>
    <row r="1212" spans="1:10" ht="14.1" customHeight="1" thickBot="1" x14ac:dyDescent="0.25">
      <c r="A1212" s="80" t="s">
        <v>14828</v>
      </c>
      <c r="B1212" s="62" t="s">
        <v>8528</v>
      </c>
      <c r="C1212" s="71">
        <v>44928</v>
      </c>
      <c r="D1212" s="80" t="s">
        <v>9385</v>
      </c>
      <c r="E1212" s="62" t="s">
        <v>13092</v>
      </c>
      <c r="F1212" s="61" t="s">
        <v>3080</v>
      </c>
      <c r="G1212" s="5"/>
      <c r="H1212" s="5"/>
      <c r="I1212" s="5"/>
      <c r="J1212" s="5"/>
    </row>
    <row r="1213" spans="1:10" ht="14.1" customHeight="1" thickBot="1" x14ac:dyDescent="0.25">
      <c r="A1213" s="81"/>
      <c r="B1213" s="62" t="s">
        <v>1786</v>
      </c>
      <c r="C1213" s="60">
        <f>IF(C1212="","",IF(AND(MONTH(C1212)&gt;=1,MONTH(C1212)&lt;=3),1,IF(AND(MONTH(C1212)&gt;=4,MONTH(C1212)&lt;=6),2,IF(AND(MONTH(C1212)&gt;=7,MONTH(C1212)&lt;=9),3,4))))</f>
        <v>1</v>
      </c>
      <c r="D1213" s="81"/>
      <c r="E1213" s="62" t="s">
        <v>2417</v>
      </c>
      <c r="F1213" s="61" t="s">
        <v>11111</v>
      </c>
      <c r="G1213" s="5"/>
      <c r="H1213" s="5"/>
      <c r="I1213" s="5"/>
      <c r="J1213" s="5"/>
    </row>
    <row r="1214" spans="1:10" ht="14.1" customHeight="1" thickBot="1" x14ac:dyDescent="0.25">
      <c r="A1214" s="81"/>
      <c r="B1214" s="62" t="s">
        <v>12941</v>
      </c>
      <c r="C1214" s="71">
        <v>44929</v>
      </c>
      <c r="D1214" s="81"/>
      <c r="E1214" s="62" t="s">
        <v>3073</v>
      </c>
      <c r="F1214" s="61" t="s">
        <v>11111</v>
      </c>
      <c r="G1214" s="5"/>
      <c r="H1214" s="5"/>
      <c r="I1214" s="5"/>
      <c r="J1214" s="5"/>
    </row>
    <row r="1215" spans="1:10" ht="14.1" customHeight="1" thickBot="1" x14ac:dyDescent="0.25">
      <c r="A1215" s="81"/>
      <c r="B1215" s="62" t="s">
        <v>1786</v>
      </c>
      <c r="C1215" s="60">
        <f>IF(C1214="","",IF(AND(MONTH(C1214)&gt;=1,MONTH(C1214)&lt;=3),1,IF(AND(MONTH(C1214)&gt;=4,MONTH(C1214)&lt;=6),2,IF(AND(MONTH(C1214)&gt;=7,MONTH(C1214)&lt;=9),3,4))))</f>
        <v>1</v>
      </c>
      <c r="D1215" s="81"/>
      <c r="E1215" s="62" t="s">
        <v>13191</v>
      </c>
      <c r="F1215" s="61" t="s">
        <v>11111</v>
      </c>
      <c r="G1215" s="5"/>
      <c r="H1215" s="5"/>
      <c r="I1215" s="5"/>
      <c r="J1215" s="5"/>
    </row>
    <row r="1216" spans="1:10" ht="14.1" customHeight="1" thickBot="1" x14ac:dyDescent="0.25">
      <c r="A1216" s="5"/>
      <c r="B1216" s="5"/>
      <c r="C1216" s="5"/>
      <c r="D1216" s="5"/>
      <c r="E1216" s="5"/>
      <c r="F1216" s="5"/>
      <c r="G1216" s="5"/>
      <c r="H1216" s="5"/>
      <c r="I1216" s="5"/>
      <c r="J1216" s="5"/>
    </row>
    <row r="1217" spans="1:10" ht="14.1" customHeight="1" thickBot="1" x14ac:dyDescent="0.25">
      <c r="A1217" s="67" t="s">
        <v>15735</v>
      </c>
      <c r="B1217" s="67" t="s">
        <v>16146</v>
      </c>
      <c r="C1217" s="67" t="s">
        <v>15641</v>
      </c>
      <c r="D1217" s="67" t="s">
        <v>15251</v>
      </c>
      <c r="E1217" s="67" t="s">
        <v>6932</v>
      </c>
      <c r="F1217" s="67" t="s">
        <v>15280</v>
      </c>
      <c r="G1217" s="5"/>
      <c r="H1217" s="5"/>
      <c r="I1217" s="5"/>
      <c r="J1217" s="5"/>
    </row>
    <row r="1218" spans="1:10" ht="13.5" customHeight="1" x14ac:dyDescent="0.2">
      <c r="A1218" s="77">
        <v>56111507</v>
      </c>
      <c r="B1218" s="64" t="str">
        <f ca="1">IFERROR(INDEX(UNSPSCDes,MATCH(INDIRECT(ADDRESS(ROW(),COLUMN()-1,4)),UNSPSCCode,0)),"")</f>
        <v>Paquetes de muebles para personal modulares</v>
      </c>
      <c r="C1218" s="63" t="s">
        <v>18143</v>
      </c>
      <c r="D1218" s="63">
        <v>3</v>
      </c>
      <c r="E1218" s="66">
        <v>25000</v>
      </c>
      <c r="F1218" s="65">
        <f ca="1">INDIRECT(ADDRESS(ROW(),COLUMN()-2,4))*INDIRECT(ADDRESS(ROW(),COLUMN()-1,4))</f>
        <v>75000</v>
      </c>
      <c r="G1218" s="5"/>
      <c r="H1218" s="5"/>
      <c r="I1218" s="5"/>
      <c r="J1218" s="5"/>
    </row>
    <row r="1219" spans="1:10" ht="14.1" customHeight="1" x14ac:dyDescent="0.2">
      <c r="A1219" s="5"/>
      <c r="B1219" s="5"/>
      <c r="C1219" s="5"/>
      <c r="D1219" s="5"/>
      <c r="E1219" s="68" t="s">
        <v>12549</v>
      </c>
      <c r="F1219" s="69">
        <f ca="1">SUM(Table3110[MONTO TOTAL ESTIMADO])</f>
        <v>75000</v>
      </c>
      <c r="G1219" s="5"/>
      <c r="H1219" s="5" t="str">
        <f>C1211</f>
        <v>Bienes</v>
      </c>
      <c r="I1219" s="5" t="str">
        <f>E1211</f>
        <v>Sí</v>
      </c>
      <c r="J1219" s="5" t="str">
        <f>D1211</f>
        <v>Compras por debajo del Umbral</v>
      </c>
    </row>
    <row r="1220" spans="1:10" ht="14.1" customHeight="1" thickBot="1" x14ac:dyDescent="0.3"/>
    <row r="1221" spans="1:10" ht="33.75" customHeight="1" thickBot="1" x14ac:dyDescent="0.25">
      <c r="A1221" s="59" t="s">
        <v>16382</v>
      </c>
      <c r="B1221" s="59" t="s">
        <v>161</v>
      </c>
      <c r="C1221" s="59" t="s">
        <v>11723</v>
      </c>
      <c r="D1221" s="59" t="s">
        <v>14377</v>
      </c>
      <c r="E1221" s="59" t="s">
        <v>10961</v>
      </c>
      <c r="F1221" s="59" t="s">
        <v>11094</v>
      </c>
      <c r="G1221" s="5"/>
      <c r="H1221" s="5"/>
      <c r="I1221" s="5"/>
      <c r="J1221" s="5"/>
    </row>
    <row r="1222" spans="1:10" ht="14.1" customHeight="1" thickBot="1" x14ac:dyDescent="0.25">
      <c r="A1222" s="61" t="s">
        <v>18880</v>
      </c>
      <c r="B1222" s="61" t="s">
        <v>18881</v>
      </c>
      <c r="C1222" s="61" t="s">
        <v>17798</v>
      </c>
      <c r="D1222" s="61" t="s">
        <v>10170</v>
      </c>
      <c r="E1222" s="61" t="s">
        <v>8854</v>
      </c>
      <c r="F1222" s="61"/>
      <c r="G1222" s="5"/>
      <c r="H1222" s="5"/>
      <c r="I1222" s="5"/>
      <c r="J1222" s="5"/>
    </row>
    <row r="1223" spans="1:10" ht="14.1" customHeight="1" thickBot="1" x14ac:dyDescent="0.25">
      <c r="A1223" s="80" t="s">
        <v>14828</v>
      </c>
      <c r="B1223" s="62" t="s">
        <v>8528</v>
      </c>
      <c r="C1223" s="71">
        <v>45019</v>
      </c>
      <c r="D1223" s="80" t="s">
        <v>9385</v>
      </c>
      <c r="E1223" s="62" t="s">
        <v>13092</v>
      </c>
      <c r="F1223" s="61" t="s">
        <v>3080</v>
      </c>
      <c r="G1223" s="5"/>
      <c r="H1223" s="5"/>
      <c r="I1223" s="5"/>
      <c r="J1223" s="5"/>
    </row>
    <row r="1224" spans="1:10" ht="14.1" customHeight="1" thickBot="1" x14ac:dyDescent="0.25">
      <c r="A1224" s="81"/>
      <c r="B1224" s="62" t="s">
        <v>1786</v>
      </c>
      <c r="C1224" s="60">
        <f>IF(C1223="","",IF(AND(MONTH(C1223)&gt;=1,MONTH(C1223)&lt;=3),1,IF(AND(MONTH(C1223)&gt;=4,MONTH(C1223)&lt;=6),2,IF(AND(MONTH(C1223)&gt;=7,MONTH(C1223)&lt;=9),3,4))))</f>
        <v>2</v>
      </c>
      <c r="D1224" s="81"/>
      <c r="E1224" s="62" t="s">
        <v>2417</v>
      </c>
      <c r="F1224" s="61" t="s">
        <v>11111</v>
      </c>
      <c r="G1224" s="5"/>
      <c r="H1224" s="5"/>
      <c r="I1224" s="5"/>
      <c r="J1224" s="5"/>
    </row>
    <row r="1225" spans="1:10" ht="14.1" customHeight="1" thickBot="1" x14ac:dyDescent="0.25">
      <c r="A1225" s="81"/>
      <c r="B1225" s="62" t="s">
        <v>12941</v>
      </c>
      <c r="C1225" s="71">
        <v>45020</v>
      </c>
      <c r="D1225" s="81"/>
      <c r="E1225" s="62" t="s">
        <v>3073</v>
      </c>
      <c r="F1225" s="61" t="s">
        <v>11111</v>
      </c>
      <c r="G1225" s="5"/>
      <c r="H1225" s="5"/>
      <c r="I1225" s="5"/>
      <c r="J1225" s="5"/>
    </row>
    <row r="1226" spans="1:10" ht="14.1" customHeight="1" thickBot="1" x14ac:dyDescent="0.25">
      <c r="A1226" s="81"/>
      <c r="B1226" s="62" t="s">
        <v>1786</v>
      </c>
      <c r="C1226" s="60">
        <f>IF(C1225="","",IF(AND(MONTH(C1225)&gt;=1,MONTH(C1225)&lt;=3),1,IF(AND(MONTH(C1225)&gt;=4,MONTH(C1225)&lt;=6),2,IF(AND(MONTH(C1225)&gt;=7,MONTH(C1225)&lt;=9),3,4))))</f>
        <v>2</v>
      </c>
      <c r="D1226" s="81"/>
      <c r="E1226" s="62" t="s">
        <v>13191</v>
      </c>
      <c r="F1226" s="61" t="s">
        <v>11111</v>
      </c>
      <c r="G1226" s="5"/>
      <c r="H1226" s="5"/>
      <c r="I1226" s="5"/>
      <c r="J1226" s="5"/>
    </row>
    <row r="1227" spans="1:10" ht="14.1" customHeight="1" thickBot="1" x14ac:dyDescent="0.25">
      <c r="A1227" s="5"/>
      <c r="B1227" s="5"/>
      <c r="C1227" s="5"/>
      <c r="D1227" s="5"/>
      <c r="E1227" s="5"/>
      <c r="F1227" s="5"/>
      <c r="G1227" s="5"/>
      <c r="H1227" s="5"/>
      <c r="I1227" s="5"/>
      <c r="J1227" s="5"/>
    </row>
    <row r="1228" spans="1:10" ht="14.1" customHeight="1" thickBot="1" x14ac:dyDescent="0.25">
      <c r="A1228" s="67" t="s">
        <v>15735</v>
      </c>
      <c r="B1228" s="67" t="s">
        <v>16146</v>
      </c>
      <c r="C1228" s="67" t="s">
        <v>15641</v>
      </c>
      <c r="D1228" s="67" t="s">
        <v>15251</v>
      </c>
      <c r="E1228" s="67" t="s">
        <v>6932</v>
      </c>
      <c r="F1228" s="67" t="s">
        <v>15280</v>
      </c>
      <c r="G1228" s="5"/>
      <c r="H1228" s="5"/>
      <c r="I1228" s="5"/>
      <c r="J1228" s="5"/>
    </row>
    <row r="1229" spans="1:10" ht="13.5" customHeight="1" x14ac:dyDescent="0.2">
      <c r="A1229" s="77">
        <v>56111507</v>
      </c>
      <c r="B1229" s="64" t="str">
        <f ca="1">IFERROR(INDEX(UNSPSCDes,MATCH(INDIRECT(ADDRESS(ROW(),COLUMN()-1,4)),UNSPSCCode,0)),"")</f>
        <v>Paquetes de muebles para personal modulares</v>
      </c>
      <c r="C1229" s="63" t="s">
        <v>18143</v>
      </c>
      <c r="D1229" s="63">
        <v>3</v>
      </c>
      <c r="E1229" s="66">
        <v>25000</v>
      </c>
      <c r="F1229" s="65">
        <f ca="1">INDIRECT(ADDRESS(ROW(),COLUMN()-2,4))*INDIRECT(ADDRESS(ROW(),COLUMN()-1,4))</f>
        <v>75000</v>
      </c>
      <c r="G1229" s="5"/>
      <c r="H1229" s="5"/>
      <c r="I1229" s="5"/>
      <c r="J1229" s="5"/>
    </row>
    <row r="1230" spans="1:10" ht="14.1" customHeight="1" x14ac:dyDescent="0.2">
      <c r="A1230" s="5"/>
      <c r="B1230" s="5"/>
      <c r="C1230" s="5"/>
      <c r="D1230" s="5"/>
      <c r="E1230" s="68" t="s">
        <v>12549</v>
      </c>
      <c r="F1230" s="69">
        <f ca="1">SUM(Table3111[MONTO TOTAL ESTIMADO])</f>
        <v>75000</v>
      </c>
      <c r="G1230" s="5"/>
      <c r="H1230" s="5" t="str">
        <f>C1222</f>
        <v>Bienes</v>
      </c>
      <c r="I1230" s="5" t="str">
        <f>E1222</f>
        <v>Sí</v>
      </c>
      <c r="J1230" s="5" t="str">
        <f>D1222</f>
        <v>Compras por debajo del Umbral</v>
      </c>
    </row>
    <row r="1231" spans="1:10" ht="14.1" customHeight="1" thickBot="1" x14ac:dyDescent="0.3"/>
    <row r="1232" spans="1:10" ht="33.75" customHeight="1" thickBot="1" x14ac:dyDescent="0.25">
      <c r="A1232" s="59" t="s">
        <v>16382</v>
      </c>
      <c r="B1232" s="59" t="s">
        <v>161</v>
      </c>
      <c r="C1232" s="59" t="s">
        <v>11723</v>
      </c>
      <c r="D1232" s="59" t="s">
        <v>14377</v>
      </c>
      <c r="E1232" s="59" t="s">
        <v>10961</v>
      </c>
      <c r="F1232" s="59" t="s">
        <v>11094</v>
      </c>
      <c r="G1232" s="5"/>
      <c r="H1232" s="5"/>
      <c r="I1232" s="5"/>
      <c r="J1232" s="5"/>
    </row>
    <row r="1233" spans="1:10" ht="14.1" customHeight="1" thickBot="1" x14ac:dyDescent="0.25">
      <c r="A1233" s="61" t="s">
        <v>18880</v>
      </c>
      <c r="B1233" s="61" t="s">
        <v>18881</v>
      </c>
      <c r="C1233" s="61" t="s">
        <v>17798</v>
      </c>
      <c r="D1233" s="61" t="s">
        <v>10170</v>
      </c>
      <c r="E1233" s="61" t="s">
        <v>8854</v>
      </c>
      <c r="F1233" s="61"/>
      <c r="G1233" s="5"/>
      <c r="H1233" s="5"/>
      <c r="I1233" s="5"/>
      <c r="J1233" s="5"/>
    </row>
    <row r="1234" spans="1:10" ht="14.1" customHeight="1" thickBot="1" x14ac:dyDescent="0.25">
      <c r="A1234" s="80" t="s">
        <v>14828</v>
      </c>
      <c r="B1234" s="62" t="s">
        <v>8528</v>
      </c>
      <c r="C1234" s="71">
        <v>45110</v>
      </c>
      <c r="D1234" s="80" t="s">
        <v>9385</v>
      </c>
      <c r="E1234" s="62" t="s">
        <v>13092</v>
      </c>
      <c r="F1234" s="61" t="s">
        <v>3080</v>
      </c>
      <c r="G1234" s="5"/>
      <c r="H1234" s="5"/>
      <c r="I1234" s="5"/>
      <c r="J1234" s="5"/>
    </row>
    <row r="1235" spans="1:10" ht="14.1" customHeight="1" thickBot="1" x14ac:dyDescent="0.25">
      <c r="A1235" s="81"/>
      <c r="B1235" s="62" t="s">
        <v>1786</v>
      </c>
      <c r="C1235" s="60">
        <f>IF(C1234="","",IF(AND(MONTH(C1234)&gt;=1,MONTH(C1234)&lt;=3),1,IF(AND(MONTH(C1234)&gt;=4,MONTH(C1234)&lt;=6),2,IF(AND(MONTH(C1234)&gt;=7,MONTH(C1234)&lt;=9),3,4))))</f>
        <v>3</v>
      </c>
      <c r="D1235" s="81"/>
      <c r="E1235" s="62" t="s">
        <v>2417</v>
      </c>
      <c r="F1235" s="61" t="s">
        <v>11111</v>
      </c>
      <c r="G1235" s="5"/>
      <c r="H1235" s="5"/>
      <c r="I1235" s="5"/>
      <c r="J1235" s="5"/>
    </row>
    <row r="1236" spans="1:10" ht="14.1" customHeight="1" thickBot="1" x14ac:dyDescent="0.25">
      <c r="A1236" s="81"/>
      <c r="B1236" s="62" t="s">
        <v>12941</v>
      </c>
      <c r="C1236" s="71">
        <v>45111</v>
      </c>
      <c r="D1236" s="81"/>
      <c r="E1236" s="62" t="s">
        <v>3073</v>
      </c>
      <c r="F1236" s="61" t="s">
        <v>11111</v>
      </c>
      <c r="G1236" s="5"/>
      <c r="H1236" s="5"/>
      <c r="I1236" s="5"/>
      <c r="J1236" s="5"/>
    </row>
    <row r="1237" spans="1:10" ht="14.1" customHeight="1" thickBot="1" x14ac:dyDescent="0.25">
      <c r="A1237" s="81"/>
      <c r="B1237" s="62" t="s">
        <v>1786</v>
      </c>
      <c r="C1237" s="60">
        <f>IF(C1236="","",IF(AND(MONTH(C1236)&gt;=1,MONTH(C1236)&lt;=3),1,IF(AND(MONTH(C1236)&gt;=4,MONTH(C1236)&lt;=6),2,IF(AND(MONTH(C1236)&gt;=7,MONTH(C1236)&lt;=9),3,4))))</f>
        <v>3</v>
      </c>
      <c r="D1237" s="81"/>
      <c r="E1237" s="62" t="s">
        <v>13191</v>
      </c>
      <c r="F1237" s="61" t="s">
        <v>11111</v>
      </c>
      <c r="G1237" s="5"/>
      <c r="H1237" s="5"/>
      <c r="I1237" s="5"/>
      <c r="J1237" s="5"/>
    </row>
    <row r="1238" spans="1:10" ht="14.1" customHeight="1" thickBot="1" x14ac:dyDescent="0.25">
      <c r="A1238" s="5"/>
      <c r="B1238" s="5"/>
      <c r="C1238" s="5"/>
      <c r="D1238" s="5"/>
      <c r="E1238" s="5"/>
      <c r="F1238" s="5"/>
      <c r="G1238" s="5"/>
      <c r="H1238" s="5"/>
      <c r="I1238" s="5"/>
      <c r="J1238" s="5"/>
    </row>
    <row r="1239" spans="1:10" ht="14.1" customHeight="1" thickBot="1" x14ac:dyDescent="0.25">
      <c r="A1239" s="67" t="s">
        <v>15735</v>
      </c>
      <c r="B1239" s="67" t="s">
        <v>16146</v>
      </c>
      <c r="C1239" s="67" t="s">
        <v>15641</v>
      </c>
      <c r="D1239" s="67" t="s">
        <v>15251</v>
      </c>
      <c r="E1239" s="67" t="s">
        <v>6932</v>
      </c>
      <c r="F1239" s="67" t="s">
        <v>15280</v>
      </c>
      <c r="G1239" s="5"/>
      <c r="H1239" s="5"/>
      <c r="I1239" s="5"/>
      <c r="J1239" s="5"/>
    </row>
    <row r="1240" spans="1:10" ht="13.5" customHeight="1" x14ac:dyDescent="0.2">
      <c r="A1240" s="77">
        <v>56111507</v>
      </c>
      <c r="B1240" s="64" t="str">
        <f ca="1">IFERROR(INDEX(UNSPSCDes,MATCH(INDIRECT(ADDRESS(ROW(),COLUMN()-1,4)),UNSPSCCode,0)),"")</f>
        <v>Paquetes de muebles para personal modulares</v>
      </c>
      <c r="C1240" s="63" t="s">
        <v>18143</v>
      </c>
      <c r="D1240" s="63">
        <v>3</v>
      </c>
      <c r="E1240" s="66">
        <v>25000</v>
      </c>
      <c r="F1240" s="65">
        <f ca="1">INDIRECT(ADDRESS(ROW(),COLUMN()-2,4))*INDIRECT(ADDRESS(ROW(),COLUMN()-1,4))</f>
        <v>75000</v>
      </c>
      <c r="G1240" s="5"/>
      <c r="H1240" s="5"/>
      <c r="I1240" s="5"/>
      <c r="J1240" s="5"/>
    </row>
    <row r="1241" spans="1:10" ht="14.1" customHeight="1" x14ac:dyDescent="0.2">
      <c r="A1241" s="5"/>
      <c r="B1241" s="5"/>
      <c r="C1241" s="5"/>
      <c r="D1241" s="5"/>
      <c r="E1241" s="68" t="s">
        <v>12549</v>
      </c>
      <c r="F1241" s="69">
        <f ca="1">SUM(Table3112[MONTO TOTAL ESTIMADO])</f>
        <v>75000</v>
      </c>
      <c r="G1241" s="5"/>
      <c r="H1241" s="5" t="str">
        <f>C1233</f>
        <v>Bienes</v>
      </c>
      <c r="I1241" s="5" t="str">
        <f>E1233</f>
        <v>Sí</v>
      </c>
      <c r="J1241" s="5" t="str">
        <f>D1233</f>
        <v>Compras por debajo del Umbral</v>
      </c>
    </row>
    <row r="1242" spans="1:10" ht="14.1" customHeight="1" thickBot="1" x14ac:dyDescent="0.3"/>
    <row r="1243" spans="1:10" ht="33.75" customHeight="1" thickBot="1" x14ac:dyDescent="0.25">
      <c r="A1243" s="59" t="s">
        <v>16382</v>
      </c>
      <c r="B1243" s="59" t="s">
        <v>161</v>
      </c>
      <c r="C1243" s="59" t="s">
        <v>11723</v>
      </c>
      <c r="D1243" s="59" t="s">
        <v>14377</v>
      </c>
      <c r="E1243" s="59" t="s">
        <v>10961</v>
      </c>
      <c r="F1243" s="59" t="s">
        <v>11094</v>
      </c>
      <c r="G1243" s="5"/>
      <c r="H1243" s="5"/>
      <c r="I1243" s="5"/>
      <c r="J1243" s="5"/>
    </row>
    <row r="1244" spans="1:10" ht="14.1" customHeight="1" thickBot="1" x14ac:dyDescent="0.25">
      <c r="A1244" s="61" t="s">
        <v>18880</v>
      </c>
      <c r="B1244" s="61" t="s">
        <v>18881</v>
      </c>
      <c r="C1244" s="61" t="s">
        <v>17798</v>
      </c>
      <c r="D1244" s="61" t="s">
        <v>10170</v>
      </c>
      <c r="E1244" s="61" t="s">
        <v>8854</v>
      </c>
      <c r="F1244" s="61"/>
      <c r="G1244" s="5"/>
      <c r="H1244" s="5"/>
      <c r="I1244" s="5"/>
      <c r="J1244" s="5"/>
    </row>
    <row r="1245" spans="1:10" ht="14.1" customHeight="1" thickBot="1" x14ac:dyDescent="0.25">
      <c r="A1245" s="80" t="s">
        <v>14828</v>
      </c>
      <c r="B1245" s="62" t="s">
        <v>8528</v>
      </c>
      <c r="C1245" s="71">
        <v>45201</v>
      </c>
      <c r="D1245" s="80" t="s">
        <v>9385</v>
      </c>
      <c r="E1245" s="62" t="s">
        <v>13092</v>
      </c>
      <c r="F1245" s="61" t="s">
        <v>3080</v>
      </c>
      <c r="G1245" s="5"/>
      <c r="H1245" s="5"/>
      <c r="I1245" s="5"/>
      <c r="J1245" s="5"/>
    </row>
    <row r="1246" spans="1:10" ht="14.1" customHeight="1" thickBot="1" x14ac:dyDescent="0.25">
      <c r="A1246" s="81"/>
      <c r="B1246" s="62" t="s">
        <v>1786</v>
      </c>
      <c r="C1246" s="60">
        <f>IF(C1245="","",IF(AND(MONTH(C1245)&gt;=1,MONTH(C1245)&lt;=3),1,IF(AND(MONTH(C1245)&gt;=4,MONTH(C1245)&lt;=6),2,IF(AND(MONTH(C1245)&gt;=7,MONTH(C1245)&lt;=9),3,4))))</f>
        <v>4</v>
      </c>
      <c r="D1246" s="81"/>
      <c r="E1246" s="62" t="s">
        <v>2417</v>
      </c>
      <c r="F1246" s="61" t="s">
        <v>11111</v>
      </c>
      <c r="G1246" s="5"/>
      <c r="H1246" s="5"/>
      <c r="I1246" s="5"/>
      <c r="J1246" s="5"/>
    </row>
    <row r="1247" spans="1:10" ht="14.1" customHeight="1" thickBot="1" x14ac:dyDescent="0.25">
      <c r="A1247" s="81"/>
      <c r="B1247" s="62" t="s">
        <v>12941</v>
      </c>
      <c r="C1247" s="71">
        <v>45202</v>
      </c>
      <c r="D1247" s="81"/>
      <c r="E1247" s="62" t="s">
        <v>3073</v>
      </c>
      <c r="F1247" s="61" t="s">
        <v>11111</v>
      </c>
      <c r="G1247" s="5"/>
      <c r="H1247" s="5"/>
      <c r="I1247" s="5"/>
      <c r="J1247" s="5"/>
    </row>
    <row r="1248" spans="1:10" ht="14.1" customHeight="1" thickBot="1" x14ac:dyDescent="0.25">
      <c r="A1248" s="81"/>
      <c r="B1248" s="62" t="s">
        <v>1786</v>
      </c>
      <c r="C1248" s="60">
        <f>IF(C1247="","",IF(AND(MONTH(C1247)&gt;=1,MONTH(C1247)&lt;=3),1,IF(AND(MONTH(C1247)&gt;=4,MONTH(C1247)&lt;=6),2,IF(AND(MONTH(C1247)&gt;=7,MONTH(C1247)&lt;=9),3,4))))</f>
        <v>4</v>
      </c>
      <c r="D1248" s="81"/>
      <c r="E1248" s="62" t="s">
        <v>13191</v>
      </c>
      <c r="F1248" s="61" t="s">
        <v>11111</v>
      </c>
      <c r="G1248" s="5"/>
      <c r="H1248" s="5"/>
      <c r="I1248" s="5"/>
      <c r="J1248" s="5"/>
    </row>
    <row r="1249" spans="1:10" ht="14.1" customHeight="1" thickBot="1" x14ac:dyDescent="0.25">
      <c r="A1249" s="5"/>
      <c r="B1249" s="5"/>
      <c r="C1249" s="5"/>
      <c r="D1249" s="5"/>
      <c r="E1249" s="5"/>
      <c r="F1249" s="5"/>
      <c r="G1249" s="5"/>
      <c r="H1249" s="5"/>
      <c r="I1249" s="5"/>
      <c r="J1249" s="5"/>
    </row>
    <row r="1250" spans="1:10" ht="14.1" customHeight="1" thickBot="1" x14ac:dyDescent="0.25">
      <c r="A1250" s="67" t="s">
        <v>15735</v>
      </c>
      <c r="B1250" s="67" t="s">
        <v>16146</v>
      </c>
      <c r="C1250" s="67" t="s">
        <v>15641</v>
      </c>
      <c r="D1250" s="67" t="s">
        <v>15251</v>
      </c>
      <c r="E1250" s="67" t="s">
        <v>6932</v>
      </c>
      <c r="F1250" s="67" t="s">
        <v>15280</v>
      </c>
      <c r="G1250" s="5"/>
      <c r="H1250" s="5"/>
      <c r="I1250" s="5"/>
      <c r="J1250" s="5"/>
    </row>
    <row r="1251" spans="1:10" ht="13.5" customHeight="1" x14ac:dyDescent="0.2">
      <c r="A1251" s="77">
        <v>56111507</v>
      </c>
      <c r="B1251" s="64" t="str">
        <f ca="1">IFERROR(INDEX(UNSPSCDes,MATCH(INDIRECT(ADDRESS(ROW(),COLUMN()-1,4)),UNSPSCCode,0)),"")</f>
        <v>Paquetes de muebles para personal modulares</v>
      </c>
      <c r="C1251" s="63" t="s">
        <v>18143</v>
      </c>
      <c r="D1251" s="63">
        <v>3</v>
      </c>
      <c r="E1251" s="66">
        <v>25000</v>
      </c>
      <c r="F1251" s="65">
        <f ca="1">INDIRECT(ADDRESS(ROW(),COLUMN()-2,4))*INDIRECT(ADDRESS(ROW(),COLUMN()-1,4))</f>
        <v>75000</v>
      </c>
      <c r="G1251" s="5"/>
      <c r="H1251" s="5"/>
      <c r="I1251" s="5"/>
      <c r="J1251" s="5"/>
    </row>
    <row r="1252" spans="1:10" ht="14.1" customHeight="1" x14ac:dyDescent="0.2">
      <c r="A1252" s="5"/>
      <c r="B1252" s="5"/>
      <c r="C1252" s="5"/>
      <c r="D1252" s="5"/>
      <c r="E1252" s="68" t="s">
        <v>12549</v>
      </c>
      <c r="F1252" s="69">
        <f ca="1">SUM(Table3113[MONTO TOTAL ESTIMADO])</f>
        <v>75000</v>
      </c>
      <c r="G1252" s="5"/>
      <c r="H1252" s="5" t="str">
        <f>C1244</f>
        <v>Bienes</v>
      </c>
      <c r="I1252" s="5" t="str">
        <f>E1244</f>
        <v>Sí</v>
      </c>
      <c r="J1252" s="5" t="str">
        <f>D1244</f>
        <v>Compras por debajo del Umbral</v>
      </c>
    </row>
    <row r="1253" spans="1:10" ht="14.1" customHeight="1" thickBot="1" x14ac:dyDescent="0.3"/>
    <row r="1254" spans="1:10" ht="33.75" customHeight="1" thickBot="1" x14ac:dyDescent="0.25">
      <c r="A1254" s="59" t="s">
        <v>16382</v>
      </c>
      <c r="B1254" s="59" t="s">
        <v>161</v>
      </c>
      <c r="C1254" s="59" t="s">
        <v>11723</v>
      </c>
      <c r="D1254" s="59" t="s">
        <v>14377</v>
      </c>
      <c r="E1254" s="59" t="s">
        <v>10961</v>
      </c>
      <c r="F1254" s="59" t="s">
        <v>11094</v>
      </c>
      <c r="G1254" s="5"/>
      <c r="H1254" s="5"/>
      <c r="I1254" s="5"/>
      <c r="J1254" s="5"/>
    </row>
    <row r="1255" spans="1:10" ht="13.5" customHeight="1" thickBot="1" x14ac:dyDescent="0.25">
      <c r="A1255" s="61" t="s">
        <v>18882</v>
      </c>
      <c r="B1255" s="61" t="s">
        <v>18883</v>
      </c>
      <c r="C1255" s="61" t="s">
        <v>17798</v>
      </c>
      <c r="D1255" s="61" t="s">
        <v>10170</v>
      </c>
      <c r="E1255" s="61" t="s">
        <v>8854</v>
      </c>
      <c r="F1255" s="61"/>
      <c r="G1255" s="5"/>
      <c r="H1255" s="5"/>
      <c r="I1255" s="5"/>
      <c r="J1255" s="5"/>
    </row>
    <row r="1256" spans="1:10" ht="14.1" customHeight="1" thickBot="1" x14ac:dyDescent="0.25">
      <c r="A1256" s="80" t="s">
        <v>14828</v>
      </c>
      <c r="B1256" s="62" t="s">
        <v>8528</v>
      </c>
      <c r="C1256" s="71">
        <v>44928</v>
      </c>
      <c r="D1256" s="80" t="s">
        <v>9385</v>
      </c>
      <c r="E1256" s="62" t="s">
        <v>13092</v>
      </c>
      <c r="F1256" s="61" t="s">
        <v>3080</v>
      </c>
      <c r="G1256" s="5"/>
      <c r="H1256" s="5"/>
      <c r="I1256" s="5"/>
      <c r="J1256" s="5"/>
    </row>
    <row r="1257" spans="1:10" ht="14.1" customHeight="1" thickBot="1" x14ac:dyDescent="0.25">
      <c r="A1257" s="81"/>
      <c r="B1257" s="62" t="s">
        <v>1786</v>
      </c>
      <c r="C1257" s="60">
        <f>IF(C1256="","",IF(AND(MONTH(C1256)&gt;=1,MONTH(C1256)&lt;=3),1,IF(AND(MONTH(C1256)&gt;=4,MONTH(C1256)&lt;=6),2,IF(AND(MONTH(C1256)&gt;=7,MONTH(C1256)&lt;=9),3,4))))</f>
        <v>1</v>
      </c>
      <c r="D1257" s="81"/>
      <c r="E1257" s="62" t="s">
        <v>2417</v>
      </c>
      <c r="F1257" s="61" t="s">
        <v>11111</v>
      </c>
      <c r="G1257" s="5"/>
      <c r="H1257" s="5"/>
      <c r="I1257" s="5"/>
      <c r="J1257" s="5"/>
    </row>
    <row r="1258" spans="1:10" ht="14.1" customHeight="1" thickBot="1" x14ac:dyDescent="0.25">
      <c r="A1258" s="81"/>
      <c r="B1258" s="62" t="s">
        <v>12941</v>
      </c>
      <c r="C1258" s="71">
        <v>44929</v>
      </c>
      <c r="D1258" s="81"/>
      <c r="E1258" s="62" t="s">
        <v>3073</v>
      </c>
      <c r="F1258" s="61" t="s">
        <v>11111</v>
      </c>
      <c r="G1258" s="5"/>
      <c r="H1258" s="5"/>
      <c r="I1258" s="5"/>
      <c r="J1258" s="5"/>
    </row>
    <row r="1259" spans="1:10" ht="14.1" customHeight="1" thickBot="1" x14ac:dyDescent="0.25">
      <c r="A1259" s="81"/>
      <c r="B1259" s="62" t="s">
        <v>1786</v>
      </c>
      <c r="C1259" s="60">
        <f>IF(C1258="","",IF(AND(MONTH(C1258)&gt;=1,MONTH(C1258)&lt;=3),1,IF(AND(MONTH(C1258)&gt;=4,MONTH(C1258)&lt;=6),2,IF(AND(MONTH(C1258)&gt;=7,MONTH(C1258)&lt;=9),3,4))))</f>
        <v>1</v>
      </c>
      <c r="D1259" s="81"/>
      <c r="E1259" s="62" t="s">
        <v>13191</v>
      </c>
      <c r="F1259" s="61" t="s">
        <v>11111</v>
      </c>
      <c r="G1259" s="5"/>
      <c r="H1259" s="5"/>
      <c r="I1259" s="5"/>
      <c r="J1259" s="5"/>
    </row>
    <row r="1260" spans="1:10" ht="14.1" customHeight="1" thickBot="1" x14ac:dyDescent="0.25">
      <c r="A1260" s="5"/>
      <c r="B1260" s="5"/>
      <c r="C1260" s="5"/>
      <c r="D1260" s="5"/>
      <c r="E1260" s="5"/>
      <c r="F1260" s="5"/>
      <c r="G1260" s="5"/>
      <c r="H1260" s="5"/>
      <c r="I1260" s="5"/>
      <c r="J1260" s="5"/>
    </row>
    <row r="1261" spans="1:10" ht="14.1" customHeight="1" thickBot="1" x14ac:dyDescent="0.25">
      <c r="A1261" s="67" t="s">
        <v>15735</v>
      </c>
      <c r="B1261" s="67" t="s">
        <v>16146</v>
      </c>
      <c r="C1261" s="67" t="s">
        <v>15641</v>
      </c>
      <c r="D1261" s="67" t="s">
        <v>15251</v>
      </c>
      <c r="E1261" s="67" t="s">
        <v>6932</v>
      </c>
      <c r="F1261" s="67" t="s">
        <v>15280</v>
      </c>
      <c r="G1261" s="5"/>
      <c r="H1261" s="5"/>
      <c r="I1261" s="5"/>
      <c r="J1261" s="5"/>
    </row>
    <row r="1262" spans="1:10" ht="13.5" customHeight="1" x14ac:dyDescent="0.2">
      <c r="A1262" s="63">
        <v>26121609</v>
      </c>
      <c r="B1262" s="64" t="str">
        <f t="shared" ref="B1262:B1267" ca="1" si="14">IFERROR(INDEX(UNSPSCDes,MATCH(INDIRECT(ADDRESS(ROW(),COLUMN()-1,4)),UNSPSCCode,0)),"")</f>
        <v>Cable de redes</v>
      </c>
      <c r="C1262" s="63" t="s">
        <v>1449</v>
      </c>
      <c r="D1262" s="63">
        <v>10</v>
      </c>
      <c r="E1262" s="66">
        <v>500</v>
      </c>
      <c r="F1262" s="65">
        <f t="shared" ref="F1262:F1267" ca="1" si="15">INDIRECT(ADDRESS(ROW(),COLUMN()-2,4))*INDIRECT(ADDRESS(ROW(),COLUMN()-1,4))</f>
        <v>5000</v>
      </c>
      <c r="G1262" s="5"/>
      <c r="H1262" s="5"/>
      <c r="I1262" s="5"/>
      <c r="J1262" s="5"/>
    </row>
    <row r="1263" spans="1:10" ht="13.5" customHeight="1" x14ac:dyDescent="0.2">
      <c r="A1263" s="77">
        <v>24112209</v>
      </c>
      <c r="B1263" s="64" t="str">
        <f t="shared" ca="1" si="14"/>
        <v>Contenedor de paredes rectas</v>
      </c>
      <c r="C1263" s="63" t="s">
        <v>1449</v>
      </c>
      <c r="D1263" s="63">
        <v>25</v>
      </c>
      <c r="E1263" s="66">
        <v>120</v>
      </c>
      <c r="F1263" s="65">
        <f t="shared" ca="1" si="15"/>
        <v>3000</v>
      </c>
      <c r="G1263" s="5"/>
      <c r="H1263" s="5"/>
      <c r="I1263" s="5"/>
      <c r="J1263" s="5"/>
    </row>
    <row r="1264" spans="1:10" ht="13.5" customHeight="1" x14ac:dyDescent="0.2">
      <c r="A1264" s="77">
        <v>43211708</v>
      </c>
      <c r="B1264" s="64" t="str">
        <f t="shared" ca="1" si="14"/>
        <v>Mouse o bola de seguimiento para computador</v>
      </c>
      <c r="C1264" s="63" t="s">
        <v>1449</v>
      </c>
      <c r="D1264" s="63">
        <v>5</v>
      </c>
      <c r="E1264" s="66">
        <v>500</v>
      </c>
      <c r="F1264" s="65">
        <f t="shared" ca="1" si="15"/>
        <v>2500</v>
      </c>
      <c r="G1264" s="5"/>
      <c r="H1264" s="5"/>
      <c r="I1264" s="5"/>
      <c r="J1264" s="5"/>
    </row>
    <row r="1265" spans="1:10" ht="13.5" customHeight="1" x14ac:dyDescent="0.2">
      <c r="A1265" s="63">
        <v>26121609</v>
      </c>
      <c r="B1265" s="64" t="str">
        <f t="shared" ca="1" si="14"/>
        <v>Cable de redes</v>
      </c>
      <c r="C1265" s="63" t="s">
        <v>1449</v>
      </c>
      <c r="D1265" s="63">
        <v>5</v>
      </c>
      <c r="E1265" s="66">
        <v>900</v>
      </c>
      <c r="F1265" s="65">
        <f t="shared" ca="1" si="15"/>
        <v>4500</v>
      </c>
      <c r="G1265" s="5"/>
      <c r="H1265" s="5"/>
      <c r="I1265" s="5"/>
      <c r="J1265" s="5"/>
    </row>
    <row r="1266" spans="1:10" ht="13.5" customHeight="1" x14ac:dyDescent="0.2">
      <c r="A1266" s="63">
        <v>26121609</v>
      </c>
      <c r="B1266" s="64" t="str">
        <f t="shared" ca="1" si="14"/>
        <v>Cable de redes</v>
      </c>
      <c r="C1266" s="63" t="s">
        <v>1449</v>
      </c>
      <c r="D1266" s="63">
        <v>5</v>
      </c>
      <c r="E1266" s="66">
        <v>600</v>
      </c>
      <c r="F1266" s="65">
        <f t="shared" ca="1" si="15"/>
        <v>3000</v>
      </c>
      <c r="G1266" s="5"/>
      <c r="H1266" s="5"/>
      <c r="I1266" s="5"/>
      <c r="J1266" s="5"/>
    </row>
    <row r="1267" spans="1:10" ht="13.5" customHeight="1" x14ac:dyDescent="0.2">
      <c r="A1267" s="77">
        <v>43211903</v>
      </c>
      <c r="B1267" s="64" t="str">
        <f t="shared" ca="1" si="14"/>
        <v>Monitores de pantalla táctil (touch)</v>
      </c>
      <c r="C1267" s="63" t="s">
        <v>1449</v>
      </c>
      <c r="D1267" s="63">
        <v>5</v>
      </c>
      <c r="E1267" s="66">
        <v>15000</v>
      </c>
      <c r="F1267" s="65">
        <f t="shared" ca="1" si="15"/>
        <v>75000</v>
      </c>
      <c r="G1267" s="5"/>
      <c r="H1267" s="5"/>
      <c r="I1267" s="5"/>
      <c r="J1267" s="5"/>
    </row>
    <row r="1268" spans="1:10" ht="14.1" customHeight="1" x14ac:dyDescent="0.2">
      <c r="A1268" s="5"/>
      <c r="B1268" s="5"/>
      <c r="C1268" s="5"/>
      <c r="D1268" s="5"/>
      <c r="E1268" s="68" t="s">
        <v>12549</v>
      </c>
      <c r="F1268" s="69">
        <f ca="1">SUM(Table3115[MONTO TOTAL ESTIMADO])</f>
        <v>93000</v>
      </c>
      <c r="G1268" s="5"/>
      <c r="H1268" s="5" t="str">
        <f>C1255</f>
        <v>Bienes</v>
      </c>
      <c r="I1268" s="5" t="str">
        <f>E1255</f>
        <v>Sí</v>
      </c>
      <c r="J1268" s="5" t="str">
        <f>D1255</f>
        <v>Compras por debajo del Umbral</v>
      </c>
    </row>
    <row r="1269" spans="1:10" ht="14.1" customHeight="1" thickBot="1" x14ac:dyDescent="0.3"/>
    <row r="1270" spans="1:10" ht="33.75" customHeight="1" thickBot="1" x14ac:dyDescent="0.25">
      <c r="A1270" s="59" t="s">
        <v>16382</v>
      </c>
      <c r="B1270" s="59" t="s">
        <v>161</v>
      </c>
      <c r="C1270" s="59" t="s">
        <v>11723</v>
      </c>
      <c r="D1270" s="59" t="s">
        <v>14377</v>
      </c>
      <c r="E1270" s="59" t="s">
        <v>10961</v>
      </c>
      <c r="F1270" s="59" t="s">
        <v>11094</v>
      </c>
      <c r="G1270" s="5"/>
      <c r="H1270" s="5"/>
      <c r="I1270" s="5"/>
      <c r="J1270" s="5"/>
    </row>
    <row r="1271" spans="1:10" ht="14.1" customHeight="1" thickBot="1" x14ac:dyDescent="0.25">
      <c r="A1271" s="61" t="s">
        <v>18882</v>
      </c>
      <c r="B1271" s="61" t="s">
        <v>18883</v>
      </c>
      <c r="C1271" s="61" t="s">
        <v>17798</v>
      </c>
      <c r="D1271" s="61" t="s">
        <v>10170</v>
      </c>
      <c r="E1271" s="61" t="s">
        <v>8854</v>
      </c>
      <c r="F1271" s="61"/>
      <c r="G1271" s="5"/>
      <c r="H1271" s="5"/>
      <c r="I1271" s="5"/>
      <c r="J1271" s="5"/>
    </row>
    <row r="1272" spans="1:10" ht="14.1" customHeight="1" thickBot="1" x14ac:dyDescent="0.25">
      <c r="A1272" s="80" t="s">
        <v>14828</v>
      </c>
      <c r="B1272" s="62" t="s">
        <v>8528</v>
      </c>
      <c r="C1272" s="71">
        <v>45019</v>
      </c>
      <c r="D1272" s="80" t="s">
        <v>9385</v>
      </c>
      <c r="E1272" s="62" t="s">
        <v>13092</v>
      </c>
      <c r="F1272" s="61" t="s">
        <v>3080</v>
      </c>
      <c r="G1272" s="5"/>
      <c r="H1272" s="5"/>
      <c r="I1272" s="5"/>
      <c r="J1272" s="5"/>
    </row>
    <row r="1273" spans="1:10" ht="14.1" customHeight="1" thickBot="1" x14ac:dyDescent="0.25">
      <c r="A1273" s="81"/>
      <c r="B1273" s="62" t="s">
        <v>1786</v>
      </c>
      <c r="C1273" s="60">
        <f>IF(C1272="","",IF(AND(MONTH(C1272)&gt;=1,MONTH(C1272)&lt;=3),1,IF(AND(MONTH(C1272)&gt;=4,MONTH(C1272)&lt;=6),2,IF(AND(MONTH(C1272)&gt;=7,MONTH(C1272)&lt;=9),3,4))))</f>
        <v>2</v>
      </c>
      <c r="D1273" s="81"/>
      <c r="E1273" s="62" t="s">
        <v>2417</v>
      </c>
      <c r="F1273" s="61" t="s">
        <v>11111</v>
      </c>
      <c r="G1273" s="5"/>
      <c r="H1273" s="5"/>
      <c r="I1273" s="5"/>
      <c r="J1273" s="5"/>
    </row>
    <row r="1274" spans="1:10" ht="14.1" customHeight="1" thickBot="1" x14ac:dyDescent="0.25">
      <c r="A1274" s="81"/>
      <c r="B1274" s="62" t="s">
        <v>12941</v>
      </c>
      <c r="C1274" s="71">
        <v>45020</v>
      </c>
      <c r="D1274" s="81"/>
      <c r="E1274" s="62" t="s">
        <v>3073</v>
      </c>
      <c r="F1274" s="61" t="s">
        <v>11111</v>
      </c>
      <c r="G1274" s="5"/>
      <c r="H1274" s="5"/>
      <c r="I1274" s="5"/>
      <c r="J1274" s="5"/>
    </row>
    <row r="1275" spans="1:10" ht="14.1" customHeight="1" thickBot="1" x14ac:dyDescent="0.25">
      <c r="A1275" s="81"/>
      <c r="B1275" s="62" t="s">
        <v>1786</v>
      </c>
      <c r="C1275" s="60">
        <f>IF(C1274="","",IF(AND(MONTH(C1274)&gt;=1,MONTH(C1274)&lt;=3),1,IF(AND(MONTH(C1274)&gt;=4,MONTH(C1274)&lt;=6),2,IF(AND(MONTH(C1274)&gt;=7,MONTH(C1274)&lt;=9),3,4))))</f>
        <v>2</v>
      </c>
      <c r="D1275" s="81"/>
      <c r="E1275" s="62" t="s">
        <v>13191</v>
      </c>
      <c r="F1275" s="61" t="s">
        <v>11111</v>
      </c>
      <c r="G1275" s="5"/>
      <c r="H1275" s="5"/>
      <c r="I1275" s="5"/>
      <c r="J1275" s="5"/>
    </row>
    <row r="1276" spans="1:10" ht="14.1" customHeight="1" thickBot="1" x14ac:dyDescent="0.25">
      <c r="A1276" s="5"/>
      <c r="B1276" s="5"/>
      <c r="C1276" s="5"/>
      <c r="D1276" s="5"/>
      <c r="E1276" s="5"/>
      <c r="F1276" s="5"/>
      <c r="G1276" s="5"/>
      <c r="H1276" s="5"/>
      <c r="I1276" s="5"/>
      <c r="J1276" s="5"/>
    </row>
    <row r="1277" spans="1:10" ht="14.1" customHeight="1" thickBot="1" x14ac:dyDescent="0.25">
      <c r="A1277" s="67" t="s">
        <v>15735</v>
      </c>
      <c r="B1277" s="67" t="s">
        <v>16146</v>
      </c>
      <c r="C1277" s="67" t="s">
        <v>15641</v>
      </c>
      <c r="D1277" s="67" t="s">
        <v>15251</v>
      </c>
      <c r="E1277" s="67" t="s">
        <v>6932</v>
      </c>
      <c r="F1277" s="67" t="s">
        <v>15280</v>
      </c>
      <c r="G1277" s="5"/>
      <c r="H1277" s="5"/>
      <c r="I1277" s="5"/>
      <c r="J1277" s="5"/>
    </row>
    <row r="1278" spans="1:10" ht="13.5" customHeight="1" x14ac:dyDescent="0.2">
      <c r="A1278" s="77">
        <v>46171619</v>
      </c>
      <c r="B1278" s="64" t="str">
        <f t="shared" ref="B1278:B1283" ca="1" si="16">IFERROR(INDEX(UNSPSCDes,MATCH(INDIRECT(ADDRESS(ROW(),COLUMN()-1,4)),UNSPSCCode,0)),"")</f>
        <v>Sistemas de seguridad o de control de acceso</v>
      </c>
      <c r="C1278" s="63" t="s">
        <v>1449</v>
      </c>
      <c r="D1278" s="63">
        <v>7</v>
      </c>
      <c r="E1278" s="66">
        <v>2500</v>
      </c>
      <c r="F1278" s="65">
        <f t="shared" ref="F1278:F1283" ca="1" si="17">INDIRECT(ADDRESS(ROW(),COLUMN()-2,4))*INDIRECT(ADDRESS(ROW(),COLUMN()-1,4))</f>
        <v>17500</v>
      </c>
      <c r="G1278" s="5"/>
      <c r="H1278" s="5"/>
      <c r="I1278" s="5"/>
      <c r="J1278" s="5"/>
    </row>
    <row r="1279" spans="1:10" ht="13.5" customHeight="1" x14ac:dyDescent="0.2">
      <c r="A1279" s="63">
        <v>26121609</v>
      </c>
      <c r="B1279" s="64" t="str">
        <f t="shared" ca="1" si="16"/>
        <v>Cable de redes</v>
      </c>
      <c r="C1279" s="63" t="s">
        <v>1449</v>
      </c>
      <c r="D1279" s="63">
        <v>10</v>
      </c>
      <c r="E1279" s="66">
        <v>500</v>
      </c>
      <c r="F1279" s="65">
        <f t="shared" ca="1" si="17"/>
        <v>5000</v>
      </c>
      <c r="G1279" s="5"/>
      <c r="H1279" s="5"/>
      <c r="I1279" s="5"/>
      <c r="J1279" s="5"/>
    </row>
    <row r="1280" spans="1:10" ht="13.5" customHeight="1" x14ac:dyDescent="0.2">
      <c r="A1280" s="63">
        <v>24112209</v>
      </c>
      <c r="B1280" s="64" t="str">
        <f t="shared" ca="1" si="16"/>
        <v>Contenedor de paredes rectas</v>
      </c>
      <c r="C1280" s="63" t="s">
        <v>1449</v>
      </c>
      <c r="D1280" s="63">
        <v>25</v>
      </c>
      <c r="E1280" s="66">
        <v>120</v>
      </c>
      <c r="F1280" s="65">
        <f t="shared" ca="1" si="17"/>
        <v>3000</v>
      </c>
      <c r="G1280" s="5"/>
      <c r="H1280" s="5"/>
      <c r="I1280" s="5"/>
      <c r="J1280" s="5"/>
    </row>
    <row r="1281" spans="1:10" ht="13.5" customHeight="1" x14ac:dyDescent="0.2">
      <c r="A1281" s="63">
        <v>43211708</v>
      </c>
      <c r="B1281" s="64" t="str">
        <f t="shared" ca="1" si="16"/>
        <v>Mouse o bola de seguimiento para computador</v>
      </c>
      <c r="C1281" s="63" t="s">
        <v>1449</v>
      </c>
      <c r="D1281" s="63">
        <v>5</v>
      </c>
      <c r="E1281" s="66">
        <v>500</v>
      </c>
      <c r="F1281" s="65">
        <f t="shared" ca="1" si="17"/>
        <v>2500</v>
      </c>
      <c r="G1281" s="5"/>
      <c r="H1281" s="5"/>
      <c r="I1281" s="5"/>
      <c r="J1281" s="5"/>
    </row>
    <row r="1282" spans="1:10" ht="13.5" customHeight="1" x14ac:dyDescent="0.2">
      <c r="A1282" s="63">
        <v>26121609</v>
      </c>
      <c r="B1282" s="64" t="str">
        <f t="shared" ca="1" si="16"/>
        <v>Cable de redes</v>
      </c>
      <c r="C1282" s="63" t="s">
        <v>1449</v>
      </c>
      <c r="D1282" s="63">
        <v>5</v>
      </c>
      <c r="E1282" s="66">
        <v>900</v>
      </c>
      <c r="F1282" s="65">
        <f t="shared" ca="1" si="17"/>
        <v>4500</v>
      </c>
      <c r="G1282" s="5"/>
      <c r="H1282" s="5"/>
      <c r="I1282" s="5"/>
      <c r="J1282" s="5"/>
    </row>
    <row r="1283" spans="1:10" ht="13.5" customHeight="1" x14ac:dyDescent="0.2">
      <c r="A1283" s="63">
        <v>26121609</v>
      </c>
      <c r="B1283" s="64" t="str">
        <f t="shared" ca="1" si="16"/>
        <v>Cable de redes</v>
      </c>
      <c r="C1283" s="63" t="s">
        <v>1449</v>
      </c>
      <c r="D1283" s="63">
        <v>5</v>
      </c>
      <c r="E1283" s="66">
        <v>600</v>
      </c>
      <c r="F1283" s="65">
        <f t="shared" ca="1" si="17"/>
        <v>3000</v>
      </c>
      <c r="G1283" s="5"/>
      <c r="H1283" s="5"/>
      <c r="I1283" s="5"/>
      <c r="J1283" s="5"/>
    </row>
    <row r="1284" spans="1:10" ht="14.1" customHeight="1" x14ac:dyDescent="0.2">
      <c r="A1284" s="5"/>
      <c r="B1284" s="5"/>
      <c r="C1284" s="5"/>
      <c r="D1284" s="5"/>
      <c r="E1284" s="68" t="s">
        <v>12549</v>
      </c>
      <c r="F1284" s="69">
        <f ca="1">SUM(Table3116[MONTO TOTAL ESTIMADO])</f>
        <v>35500</v>
      </c>
      <c r="G1284" s="5"/>
      <c r="H1284" s="5" t="str">
        <f>C1271</f>
        <v>Bienes</v>
      </c>
      <c r="I1284" s="5" t="str">
        <f>E1271</f>
        <v>Sí</v>
      </c>
      <c r="J1284" s="5" t="str">
        <f>D1271</f>
        <v>Compras por debajo del Umbral</v>
      </c>
    </row>
    <row r="1285" spans="1:10" ht="14.1" customHeight="1" thickBot="1" x14ac:dyDescent="0.3"/>
    <row r="1286" spans="1:10" ht="33.75" customHeight="1" thickBot="1" x14ac:dyDescent="0.25">
      <c r="A1286" s="59" t="s">
        <v>16382</v>
      </c>
      <c r="B1286" s="59" t="s">
        <v>161</v>
      </c>
      <c r="C1286" s="59" t="s">
        <v>11723</v>
      </c>
      <c r="D1286" s="59" t="s">
        <v>14377</v>
      </c>
      <c r="E1286" s="59" t="s">
        <v>10961</v>
      </c>
      <c r="F1286" s="59" t="s">
        <v>11094</v>
      </c>
      <c r="G1286" s="5"/>
      <c r="H1286" s="5"/>
      <c r="I1286" s="5"/>
      <c r="J1286" s="5"/>
    </row>
    <row r="1287" spans="1:10" ht="14.1" customHeight="1" thickBot="1" x14ac:dyDescent="0.25">
      <c r="A1287" s="61" t="s">
        <v>18882</v>
      </c>
      <c r="B1287" s="61" t="s">
        <v>18883</v>
      </c>
      <c r="C1287" s="61" t="s">
        <v>17798</v>
      </c>
      <c r="D1287" s="61" t="s">
        <v>10170</v>
      </c>
      <c r="E1287" s="61" t="s">
        <v>8854</v>
      </c>
      <c r="F1287" s="61"/>
      <c r="G1287" s="5"/>
      <c r="H1287" s="5"/>
      <c r="I1287" s="5"/>
      <c r="J1287" s="5"/>
    </row>
    <row r="1288" spans="1:10" ht="14.1" customHeight="1" thickBot="1" x14ac:dyDescent="0.25">
      <c r="A1288" s="80" t="s">
        <v>14828</v>
      </c>
      <c r="B1288" s="62" t="s">
        <v>8528</v>
      </c>
      <c r="C1288" s="71">
        <v>45110</v>
      </c>
      <c r="D1288" s="80" t="s">
        <v>9385</v>
      </c>
      <c r="E1288" s="62" t="s">
        <v>13092</v>
      </c>
      <c r="F1288" s="61" t="s">
        <v>3080</v>
      </c>
      <c r="G1288" s="5"/>
      <c r="H1288" s="5"/>
      <c r="I1288" s="5"/>
      <c r="J1288" s="5"/>
    </row>
    <row r="1289" spans="1:10" ht="14.1" customHeight="1" thickBot="1" x14ac:dyDescent="0.25">
      <c r="A1289" s="81"/>
      <c r="B1289" s="62" t="s">
        <v>1786</v>
      </c>
      <c r="C1289" s="60">
        <f>IF(C1288="","",IF(AND(MONTH(C1288)&gt;=1,MONTH(C1288)&lt;=3),1,IF(AND(MONTH(C1288)&gt;=4,MONTH(C1288)&lt;=6),2,IF(AND(MONTH(C1288)&gt;=7,MONTH(C1288)&lt;=9),3,4))))</f>
        <v>3</v>
      </c>
      <c r="D1289" s="81"/>
      <c r="E1289" s="62" t="s">
        <v>2417</v>
      </c>
      <c r="F1289" s="61" t="s">
        <v>11111</v>
      </c>
      <c r="G1289" s="5"/>
      <c r="H1289" s="5"/>
      <c r="I1289" s="5"/>
      <c r="J1289" s="5"/>
    </row>
    <row r="1290" spans="1:10" ht="14.1" customHeight="1" thickBot="1" x14ac:dyDescent="0.25">
      <c r="A1290" s="81"/>
      <c r="B1290" s="62" t="s">
        <v>12941</v>
      </c>
      <c r="C1290" s="71">
        <v>45111</v>
      </c>
      <c r="D1290" s="81"/>
      <c r="E1290" s="62" t="s">
        <v>3073</v>
      </c>
      <c r="F1290" s="61" t="s">
        <v>11111</v>
      </c>
      <c r="G1290" s="5"/>
      <c r="H1290" s="5"/>
      <c r="I1290" s="5"/>
      <c r="J1290" s="5"/>
    </row>
    <row r="1291" spans="1:10" ht="14.1" customHeight="1" thickBot="1" x14ac:dyDescent="0.25">
      <c r="A1291" s="81"/>
      <c r="B1291" s="62" t="s">
        <v>1786</v>
      </c>
      <c r="C1291" s="60">
        <f>IF(C1290="","",IF(AND(MONTH(C1290)&gt;=1,MONTH(C1290)&lt;=3),1,IF(AND(MONTH(C1290)&gt;=4,MONTH(C1290)&lt;=6),2,IF(AND(MONTH(C1290)&gt;=7,MONTH(C1290)&lt;=9),3,4))))</f>
        <v>3</v>
      </c>
      <c r="D1291" s="81"/>
      <c r="E1291" s="62" t="s">
        <v>13191</v>
      </c>
      <c r="F1291" s="61" t="s">
        <v>11111</v>
      </c>
      <c r="G1291" s="5"/>
      <c r="H1291" s="5"/>
      <c r="I1291" s="5"/>
      <c r="J1291" s="5"/>
    </row>
    <row r="1292" spans="1:10" ht="14.1" customHeight="1" thickBot="1" x14ac:dyDescent="0.25">
      <c r="A1292" s="5"/>
      <c r="B1292" s="5"/>
      <c r="C1292" s="5"/>
      <c r="D1292" s="5"/>
      <c r="E1292" s="5"/>
      <c r="F1292" s="5"/>
      <c r="G1292" s="5"/>
      <c r="H1292" s="5"/>
      <c r="I1292" s="5"/>
      <c r="J1292" s="5"/>
    </row>
    <row r="1293" spans="1:10" ht="14.1" customHeight="1" thickBot="1" x14ac:dyDescent="0.25">
      <c r="A1293" s="67" t="s">
        <v>15735</v>
      </c>
      <c r="B1293" s="67" t="s">
        <v>16146</v>
      </c>
      <c r="C1293" s="67" t="s">
        <v>15641</v>
      </c>
      <c r="D1293" s="67" t="s">
        <v>15251</v>
      </c>
      <c r="E1293" s="67" t="s">
        <v>6932</v>
      </c>
      <c r="F1293" s="67" t="s">
        <v>15280</v>
      </c>
      <c r="G1293" s="5"/>
      <c r="H1293" s="5"/>
      <c r="I1293" s="5"/>
      <c r="J1293" s="5"/>
    </row>
    <row r="1294" spans="1:10" ht="13.5" customHeight="1" x14ac:dyDescent="0.2">
      <c r="A1294" s="77">
        <v>46171619</v>
      </c>
      <c r="B1294" s="64" t="str">
        <f ca="1">IFERROR(INDEX(UNSPSCDes,MATCH(INDIRECT(ADDRESS(ROW(),COLUMN()-1,4)),UNSPSCCode,0)),"")</f>
        <v>Sistemas de seguridad o de control de acceso</v>
      </c>
      <c r="C1294" s="63" t="s">
        <v>1449</v>
      </c>
      <c r="D1294" s="63">
        <v>8</v>
      </c>
      <c r="E1294" s="66">
        <v>2500</v>
      </c>
      <c r="F1294" s="65">
        <f ca="1">INDIRECT(ADDRESS(ROW(),COLUMN()-2,4))*INDIRECT(ADDRESS(ROW(),COLUMN()-1,4))</f>
        <v>20000</v>
      </c>
      <c r="G1294" s="5"/>
      <c r="H1294" s="5"/>
      <c r="I1294" s="5"/>
      <c r="J1294" s="5"/>
    </row>
    <row r="1295" spans="1:10" ht="14.1" customHeight="1" x14ac:dyDescent="0.2">
      <c r="A1295" s="5"/>
      <c r="B1295" s="5"/>
      <c r="C1295" s="5"/>
      <c r="D1295" s="5"/>
      <c r="E1295" s="68" t="s">
        <v>12549</v>
      </c>
      <c r="F1295" s="69">
        <f ca="1">SUM(Table3117[MONTO TOTAL ESTIMADO])</f>
        <v>20000</v>
      </c>
      <c r="G1295" s="5"/>
      <c r="H1295" s="5" t="str">
        <f>C1287</f>
        <v>Bienes</v>
      </c>
      <c r="I1295" s="5" t="str">
        <f>E1287</f>
        <v>Sí</v>
      </c>
      <c r="J1295" s="5" t="str">
        <f>D1287</f>
        <v>Compras por debajo del Umbral</v>
      </c>
    </row>
    <row r="1296" spans="1:10" ht="14.1" customHeight="1" thickBot="1" x14ac:dyDescent="0.3"/>
    <row r="1297" spans="1:10" ht="33.75" customHeight="1" thickBot="1" x14ac:dyDescent="0.25">
      <c r="A1297" s="59" t="s">
        <v>16382</v>
      </c>
      <c r="B1297" s="59" t="s">
        <v>161</v>
      </c>
      <c r="C1297" s="59" t="s">
        <v>11723</v>
      </c>
      <c r="D1297" s="59" t="s">
        <v>14377</v>
      </c>
      <c r="E1297" s="59" t="s">
        <v>10961</v>
      </c>
      <c r="F1297" s="59" t="s">
        <v>11094</v>
      </c>
      <c r="G1297" s="5"/>
      <c r="H1297" s="5"/>
      <c r="I1297" s="5"/>
      <c r="J1297" s="5"/>
    </row>
    <row r="1298" spans="1:10" ht="13.5" customHeight="1" thickBot="1" x14ac:dyDescent="0.25">
      <c r="A1298" s="61" t="s">
        <v>18884</v>
      </c>
      <c r="B1298" s="61" t="s">
        <v>18885</v>
      </c>
      <c r="C1298" s="61" t="s">
        <v>17798</v>
      </c>
      <c r="D1298" s="61" t="s">
        <v>10170</v>
      </c>
      <c r="E1298" s="61" t="s">
        <v>8854</v>
      </c>
      <c r="F1298" s="61"/>
      <c r="G1298" s="5"/>
      <c r="H1298" s="5"/>
      <c r="I1298" s="5"/>
      <c r="J1298" s="5"/>
    </row>
    <row r="1299" spans="1:10" ht="14.1" customHeight="1" thickBot="1" x14ac:dyDescent="0.25">
      <c r="A1299" s="80" t="s">
        <v>14828</v>
      </c>
      <c r="B1299" s="62" t="s">
        <v>8528</v>
      </c>
      <c r="C1299" s="71">
        <v>44928</v>
      </c>
      <c r="D1299" s="80" t="s">
        <v>9385</v>
      </c>
      <c r="E1299" s="62" t="s">
        <v>13092</v>
      </c>
      <c r="F1299" s="61" t="s">
        <v>3080</v>
      </c>
      <c r="G1299" s="5"/>
      <c r="H1299" s="5"/>
      <c r="I1299" s="5"/>
      <c r="J1299" s="5"/>
    </row>
    <row r="1300" spans="1:10" ht="14.1" customHeight="1" thickBot="1" x14ac:dyDescent="0.25">
      <c r="A1300" s="81"/>
      <c r="B1300" s="62" t="s">
        <v>1786</v>
      </c>
      <c r="C1300" s="60">
        <f>IF(C1299="","",IF(AND(MONTH(C1299)&gt;=1,MONTH(C1299)&lt;=3),1,IF(AND(MONTH(C1299)&gt;=4,MONTH(C1299)&lt;=6),2,IF(AND(MONTH(C1299)&gt;=7,MONTH(C1299)&lt;=9),3,4))))</f>
        <v>1</v>
      </c>
      <c r="D1300" s="81"/>
      <c r="E1300" s="62" t="s">
        <v>2417</v>
      </c>
      <c r="F1300" s="61" t="s">
        <v>11111</v>
      </c>
      <c r="G1300" s="5"/>
      <c r="H1300" s="5"/>
      <c r="I1300" s="5"/>
      <c r="J1300" s="5"/>
    </row>
    <row r="1301" spans="1:10" ht="14.1" customHeight="1" thickBot="1" x14ac:dyDescent="0.25">
      <c r="A1301" s="81"/>
      <c r="B1301" s="62" t="s">
        <v>12941</v>
      </c>
      <c r="C1301" s="71">
        <v>44929</v>
      </c>
      <c r="D1301" s="81"/>
      <c r="E1301" s="62" t="s">
        <v>3073</v>
      </c>
      <c r="F1301" s="61" t="s">
        <v>11111</v>
      </c>
      <c r="G1301" s="5"/>
      <c r="H1301" s="5"/>
      <c r="I1301" s="5"/>
      <c r="J1301" s="5"/>
    </row>
    <row r="1302" spans="1:10" ht="14.1" customHeight="1" thickBot="1" x14ac:dyDescent="0.25">
      <c r="A1302" s="81"/>
      <c r="B1302" s="62" t="s">
        <v>1786</v>
      </c>
      <c r="C1302" s="60">
        <f>IF(C1301="","",IF(AND(MONTH(C1301)&gt;=1,MONTH(C1301)&lt;=3),1,IF(AND(MONTH(C1301)&gt;=4,MONTH(C1301)&lt;=6),2,IF(AND(MONTH(C1301)&gt;=7,MONTH(C1301)&lt;=9),3,4))))</f>
        <v>1</v>
      </c>
      <c r="D1302" s="81"/>
      <c r="E1302" s="62" t="s">
        <v>13191</v>
      </c>
      <c r="F1302" s="61" t="s">
        <v>11111</v>
      </c>
      <c r="G1302" s="5"/>
      <c r="H1302" s="5"/>
      <c r="I1302" s="5"/>
      <c r="J1302" s="5"/>
    </row>
    <row r="1303" spans="1:10" ht="14.1" customHeight="1" thickBot="1" x14ac:dyDescent="0.25">
      <c r="A1303" s="5"/>
      <c r="B1303" s="5"/>
      <c r="C1303" s="5"/>
      <c r="D1303" s="5"/>
      <c r="E1303" s="5"/>
      <c r="F1303" s="5"/>
      <c r="G1303" s="5"/>
      <c r="H1303" s="5"/>
      <c r="I1303" s="5"/>
      <c r="J1303" s="5"/>
    </row>
    <row r="1304" spans="1:10" ht="14.1" customHeight="1" thickBot="1" x14ac:dyDescent="0.25">
      <c r="A1304" s="67" t="s">
        <v>15735</v>
      </c>
      <c r="B1304" s="67" t="s">
        <v>16146</v>
      </c>
      <c r="C1304" s="67" t="s">
        <v>15641</v>
      </c>
      <c r="D1304" s="67" t="s">
        <v>15251</v>
      </c>
      <c r="E1304" s="67" t="s">
        <v>6932</v>
      </c>
      <c r="F1304" s="67" t="s">
        <v>15280</v>
      </c>
      <c r="G1304" s="5"/>
      <c r="H1304" s="5"/>
      <c r="I1304" s="5"/>
      <c r="J1304" s="5"/>
    </row>
    <row r="1305" spans="1:10" ht="13.5" customHeight="1" x14ac:dyDescent="0.2">
      <c r="A1305" s="63">
        <v>45111802</v>
      </c>
      <c r="B1305" s="64" t="str">
        <f ca="1">IFERROR(INDEX(UNSPSCDes,MATCH(INDIRECT(ADDRESS(ROW(),COLUMN()-1,4)),UNSPSCCode,0)),"")</f>
        <v>Soportes para televisiones</v>
      </c>
      <c r="C1305" s="63" t="s">
        <v>1449</v>
      </c>
      <c r="D1305" s="63">
        <v>2</v>
      </c>
      <c r="E1305" s="66">
        <v>3500</v>
      </c>
      <c r="F1305" s="65">
        <f ca="1">INDIRECT(ADDRESS(ROW(),COLUMN()-2,4))*INDIRECT(ADDRESS(ROW(),COLUMN()-1,4))</f>
        <v>7000</v>
      </c>
      <c r="G1305" s="5"/>
      <c r="H1305" s="5"/>
      <c r="I1305" s="5"/>
      <c r="J1305" s="5"/>
    </row>
    <row r="1306" spans="1:10" ht="14.1" customHeight="1" x14ac:dyDescent="0.2">
      <c r="A1306" s="5"/>
      <c r="B1306" s="5"/>
      <c r="C1306" s="5"/>
      <c r="D1306" s="5"/>
      <c r="E1306" s="68" t="s">
        <v>12549</v>
      </c>
      <c r="F1306" s="69">
        <f ca="1">SUM(Table3118[MONTO TOTAL ESTIMADO])</f>
        <v>7000</v>
      </c>
      <c r="G1306" s="5"/>
      <c r="H1306" s="5" t="str">
        <f>C1298</f>
        <v>Bienes</v>
      </c>
      <c r="I1306" s="5" t="str">
        <f>E1298</f>
        <v>Sí</v>
      </c>
      <c r="J1306" s="5" t="str">
        <f>D1298</f>
        <v>Compras por debajo del Umbral</v>
      </c>
    </row>
    <row r="1307" spans="1:10" ht="14.1" customHeight="1" thickBot="1" x14ac:dyDescent="0.3"/>
    <row r="1308" spans="1:10" ht="33.75" customHeight="1" thickBot="1" x14ac:dyDescent="0.25">
      <c r="A1308" s="59" t="s">
        <v>16382</v>
      </c>
      <c r="B1308" s="59" t="s">
        <v>161</v>
      </c>
      <c r="C1308" s="59" t="s">
        <v>11723</v>
      </c>
      <c r="D1308" s="59" t="s">
        <v>14377</v>
      </c>
      <c r="E1308" s="59" t="s">
        <v>10961</v>
      </c>
      <c r="F1308" s="59" t="s">
        <v>11094</v>
      </c>
      <c r="G1308" s="5"/>
      <c r="H1308" s="5"/>
      <c r="I1308" s="5"/>
      <c r="J1308" s="5"/>
    </row>
    <row r="1309" spans="1:10" ht="13.5" customHeight="1" thickBot="1" x14ac:dyDescent="0.25">
      <c r="A1309" s="61" t="s">
        <v>18886</v>
      </c>
      <c r="B1309" s="61" t="s">
        <v>18887</v>
      </c>
      <c r="C1309" s="61" t="s">
        <v>17798</v>
      </c>
      <c r="D1309" s="61" t="s">
        <v>10170</v>
      </c>
      <c r="E1309" s="61" t="s">
        <v>8854</v>
      </c>
      <c r="F1309" s="61"/>
      <c r="G1309" s="5"/>
      <c r="H1309" s="5"/>
      <c r="I1309" s="5"/>
      <c r="J1309" s="5"/>
    </row>
    <row r="1310" spans="1:10" ht="14.1" customHeight="1" thickBot="1" x14ac:dyDescent="0.25">
      <c r="A1310" s="80" t="s">
        <v>14828</v>
      </c>
      <c r="B1310" s="62" t="s">
        <v>8528</v>
      </c>
      <c r="C1310" s="71">
        <v>45019</v>
      </c>
      <c r="D1310" s="80" t="s">
        <v>9385</v>
      </c>
      <c r="E1310" s="62" t="s">
        <v>13092</v>
      </c>
      <c r="F1310" s="61" t="s">
        <v>3080</v>
      </c>
      <c r="G1310" s="5"/>
      <c r="H1310" s="5"/>
      <c r="I1310" s="5"/>
      <c r="J1310" s="5"/>
    </row>
    <row r="1311" spans="1:10" ht="14.1" customHeight="1" thickBot="1" x14ac:dyDescent="0.25">
      <c r="A1311" s="81"/>
      <c r="B1311" s="62" t="s">
        <v>1786</v>
      </c>
      <c r="C1311" s="60">
        <f>IF(C1310="","",IF(AND(MONTH(C1310)&gt;=1,MONTH(C1310)&lt;=3),1,IF(AND(MONTH(C1310)&gt;=4,MONTH(C1310)&lt;=6),2,IF(AND(MONTH(C1310)&gt;=7,MONTH(C1310)&lt;=9),3,4))))</f>
        <v>2</v>
      </c>
      <c r="D1311" s="81"/>
      <c r="E1311" s="62" t="s">
        <v>2417</v>
      </c>
      <c r="F1311" s="61" t="s">
        <v>11111</v>
      </c>
      <c r="G1311" s="5"/>
      <c r="H1311" s="5"/>
      <c r="I1311" s="5"/>
      <c r="J1311" s="5"/>
    </row>
    <row r="1312" spans="1:10" ht="14.1" customHeight="1" thickBot="1" x14ac:dyDescent="0.25">
      <c r="A1312" s="81"/>
      <c r="B1312" s="62" t="s">
        <v>12941</v>
      </c>
      <c r="C1312" s="71">
        <v>45020</v>
      </c>
      <c r="D1312" s="81"/>
      <c r="E1312" s="62" t="s">
        <v>3073</v>
      </c>
      <c r="F1312" s="61" t="s">
        <v>11111</v>
      </c>
      <c r="G1312" s="5"/>
      <c r="H1312" s="5"/>
      <c r="I1312" s="5"/>
      <c r="J1312" s="5"/>
    </row>
    <row r="1313" spans="1:10" ht="14.1" customHeight="1" thickBot="1" x14ac:dyDescent="0.25">
      <c r="A1313" s="81"/>
      <c r="B1313" s="62" t="s">
        <v>1786</v>
      </c>
      <c r="C1313" s="60">
        <f>IF(C1312="","",IF(AND(MONTH(C1312)&gt;=1,MONTH(C1312)&lt;=3),1,IF(AND(MONTH(C1312)&gt;=4,MONTH(C1312)&lt;=6),2,IF(AND(MONTH(C1312)&gt;=7,MONTH(C1312)&lt;=9),3,4))))</f>
        <v>2</v>
      </c>
      <c r="D1313" s="81"/>
      <c r="E1313" s="62" t="s">
        <v>13191</v>
      </c>
      <c r="F1313" s="61" t="s">
        <v>11111</v>
      </c>
      <c r="G1313" s="5"/>
      <c r="H1313" s="5"/>
      <c r="I1313" s="5"/>
      <c r="J1313" s="5"/>
    </row>
    <row r="1314" spans="1:10" ht="14.1" customHeight="1" thickBot="1" x14ac:dyDescent="0.25">
      <c r="A1314" s="5"/>
      <c r="B1314" s="5"/>
      <c r="C1314" s="5"/>
      <c r="D1314" s="5"/>
      <c r="E1314" s="5"/>
      <c r="F1314" s="5"/>
      <c r="G1314" s="5"/>
      <c r="H1314" s="5"/>
      <c r="I1314" s="5"/>
      <c r="J1314" s="5"/>
    </row>
    <row r="1315" spans="1:10" ht="14.1" customHeight="1" thickBot="1" x14ac:dyDescent="0.25">
      <c r="A1315" s="67" t="s">
        <v>15735</v>
      </c>
      <c r="B1315" s="67" t="s">
        <v>16146</v>
      </c>
      <c r="C1315" s="67" t="s">
        <v>15641</v>
      </c>
      <c r="D1315" s="67" t="s">
        <v>15251</v>
      </c>
      <c r="E1315" s="67" t="s">
        <v>6932</v>
      </c>
      <c r="F1315" s="67" t="s">
        <v>15280</v>
      </c>
      <c r="G1315" s="5"/>
      <c r="H1315" s="5"/>
      <c r="I1315" s="5"/>
      <c r="J1315" s="5"/>
    </row>
    <row r="1316" spans="1:10" ht="13.5" customHeight="1" x14ac:dyDescent="0.2">
      <c r="A1316" s="77">
        <v>52141502</v>
      </c>
      <c r="B1316" s="64" t="str">
        <f ca="1">IFERROR(INDEX(UNSPSCDes,MATCH(INDIRECT(ADDRESS(ROW(),COLUMN()-1,4)),UNSPSCCode,0)),"")</f>
        <v>Hornos microondas para uso doméstico</v>
      </c>
      <c r="C1316" s="63" t="s">
        <v>1449</v>
      </c>
      <c r="D1316" s="63">
        <v>1</v>
      </c>
      <c r="E1316" s="66">
        <v>12000</v>
      </c>
      <c r="F1316" s="65">
        <f ca="1">INDIRECT(ADDRESS(ROW(),COLUMN()-2,4))*INDIRECT(ADDRESS(ROW(),COLUMN()-1,4))</f>
        <v>12000</v>
      </c>
      <c r="G1316" s="5"/>
      <c r="H1316" s="5"/>
      <c r="I1316" s="5"/>
      <c r="J1316" s="5"/>
    </row>
    <row r="1317" spans="1:10" ht="13.5" customHeight="1" x14ac:dyDescent="0.2">
      <c r="A1317" s="77">
        <v>48101505</v>
      </c>
      <c r="B1317" s="64" t="str">
        <f ca="1">IFERROR(INDEX(UNSPSCDes,MATCH(INDIRECT(ADDRESS(ROW(),COLUMN()-1,4)),UNSPSCCode,0)),"")</f>
        <v>Cafeteras o máquinas para hacer té helado de uso comercial</v>
      </c>
      <c r="C1317" s="63" t="s">
        <v>1449</v>
      </c>
      <c r="D1317" s="63">
        <v>1</v>
      </c>
      <c r="E1317" s="66">
        <v>2300</v>
      </c>
      <c r="F1317" s="65">
        <f ca="1">INDIRECT(ADDRESS(ROW(),COLUMN()-2,4))*INDIRECT(ADDRESS(ROW(),COLUMN()-1,4))</f>
        <v>2300</v>
      </c>
      <c r="G1317" s="5"/>
      <c r="H1317" s="5"/>
      <c r="I1317" s="5"/>
      <c r="J1317" s="5"/>
    </row>
    <row r="1318" spans="1:10" ht="14.1" customHeight="1" x14ac:dyDescent="0.2">
      <c r="A1318" s="5"/>
      <c r="B1318" s="5"/>
      <c r="C1318" s="5"/>
      <c r="D1318" s="5"/>
      <c r="E1318" s="68" t="s">
        <v>12549</v>
      </c>
      <c r="F1318" s="69">
        <f ca="1">SUM(Table3119[MONTO TOTAL ESTIMADO])</f>
        <v>14300</v>
      </c>
      <c r="G1318" s="5"/>
      <c r="H1318" s="5" t="str">
        <f>C1309</f>
        <v>Bienes</v>
      </c>
      <c r="I1318" s="5" t="str">
        <f>E1309</f>
        <v>Sí</v>
      </c>
      <c r="J1318" s="5" t="str">
        <f>D1309</f>
        <v>Compras por debajo del Umbral</v>
      </c>
    </row>
    <row r="1319" spans="1:10" ht="14.1" customHeight="1" thickBot="1" x14ac:dyDescent="0.3"/>
    <row r="1320" spans="1:10" ht="33.75" customHeight="1" thickBot="1" x14ac:dyDescent="0.25">
      <c r="A1320" s="59" t="s">
        <v>16382</v>
      </c>
      <c r="B1320" s="59" t="s">
        <v>161</v>
      </c>
      <c r="C1320" s="59" t="s">
        <v>11723</v>
      </c>
      <c r="D1320" s="59" t="s">
        <v>14377</v>
      </c>
      <c r="E1320" s="59" t="s">
        <v>10961</v>
      </c>
      <c r="F1320" s="59" t="s">
        <v>11094</v>
      </c>
      <c r="G1320" s="5"/>
      <c r="H1320" s="5"/>
      <c r="I1320" s="5"/>
      <c r="J1320" s="5"/>
    </row>
    <row r="1321" spans="1:10" ht="13.5" customHeight="1" thickBot="1" x14ac:dyDescent="0.25">
      <c r="A1321" s="61" t="s">
        <v>18888</v>
      </c>
      <c r="B1321" s="61" t="s">
        <v>18889</v>
      </c>
      <c r="C1321" s="61" t="s">
        <v>17798</v>
      </c>
      <c r="D1321" s="61" t="s">
        <v>17483</v>
      </c>
      <c r="E1321" s="61" t="s">
        <v>8854</v>
      </c>
      <c r="F1321" s="61"/>
      <c r="G1321" s="5"/>
      <c r="H1321" s="5"/>
      <c r="I1321" s="5"/>
      <c r="J1321" s="5"/>
    </row>
    <row r="1322" spans="1:10" ht="14.1" customHeight="1" thickBot="1" x14ac:dyDescent="0.25">
      <c r="A1322" s="80" t="s">
        <v>14828</v>
      </c>
      <c r="B1322" s="62" t="s">
        <v>8528</v>
      </c>
      <c r="C1322" s="71">
        <v>44928</v>
      </c>
      <c r="D1322" s="80" t="s">
        <v>9385</v>
      </c>
      <c r="E1322" s="62" t="s">
        <v>13092</v>
      </c>
      <c r="F1322" s="61" t="s">
        <v>3080</v>
      </c>
      <c r="G1322" s="5"/>
      <c r="H1322" s="5"/>
      <c r="I1322" s="5"/>
      <c r="J1322" s="5"/>
    </row>
    <row r="1323" spans="1:10" ht="14.1" customHeight="1" thickBot="1" x14ac:dyDescent="0.25">
      <c r="A1323" s="81"/>
      <c r="B1323" s="62" t="s">
        <v>1786</v>
      </c>
      <c r="C1323" s="60">
        <f>IF(C1322="","",IF(AND(MONTH(C1322)&gt;=1,MONTH(C1322)&lt;=3),1,IF(AND(MONTH(C1322)&gt;=4,MONTH(C1322)&lt;=6),2,IF(AND(MONTH(C1322)&gt;=7,MONTH(C1322)&lt;=9),3,4))))</f>
        <v>1</v>
      </c>
      <c r="D1323" s="81"/>
      <c r="E1323" s="62" t="s">
        <v>2417</v>
      </c>
      <c r="F1323" s="61" t="s">
        <v>11111</v>
      </c>
      <c r="G1323" s="5"/>
      <c r="H1323" s="5"/>
      <c r="I1323" s="5"/>
      <c r="J1323" s="5"/>
    </row>
    <row r="1324" spans="1:10" ht="14.1" customHeight="1" thickBot="1" x14ac:dyDescent="0.25">
      <c r="A1324" s="81"/>
      <c r="B1324" s="62" t="s">
        <v>12941</v>
      </c>
      <c r="C1324" s="71">
        <v>44943</v>
      </c>
      <c r="D1324" s="81"/>
      <c r="E1324" s="62" t="s">
        <v>3073</v>
      </c>
      <c r="F1324" s="61" t="s">
        <v>11111</v>
      </c>
      <c r="G1324" s="5"/>
      <c r="H1324" s="5"/>
      <c r="I1324" s="5"/>
      <c r="J1324" s="5"/>
    </row>
    <row r="1325" spans="1:10" ht="14.1" customHeight="1" thickBot="1" x14ac:dyDescent="0.25">
      <c r="A1325" s="81"/>
      <c r="B1325" s="62" t="s">
        <v>1786</v>
      </c>
      <c r="C1325" s="60">
        <f>IF(C1324="","",IF(AND(MONTH(C1324)&gt;=1,MONTH(C1324)&lt;=3),1,IF(AND(MONTH(C1324)&gt;=4,MONTH(C1324)&lt;=6),2,IF(AND(MONTH(C1324)&gt;=7,MONTH(C1324)&lt;=9),3,4))))</f>
        <v>1</v>
      </c>
      <c r="D1325" s="81"/>
      <c r="E1325" s="62" t="s">
        <v>13191</v>
      </c>
      <c r="F1325" s="61" t="s">
        <v>11111</v>
      </c>
      <c r="G1325" s="5"/>
      <c r="H1325" s="5"/>
      <c r="I1325" s="5"/>
      <c r="J1325" s="5"/>
    </row>
    <row r="1326" spans="1:10" ht="14.1" customHeight="1" thickBot="1" x14ac:dyDescent="0.25">
      <c r="A1326" s="5"/>
      <c r="B1326" s="5"/>
      <c r="C1326" s="5"/>
      <c r="D1326" s="5"/>
      <c r="E1326" s="5"/>
      <c r="F1326" s="5"/>
      <c r="G1326" s="5"/>
      <c r="H1326" s="5"/>
      <c r="I1326" s="5"/>
      <c r="J1326" s="5"/>
    </row>
    <row r="1327" spans="1:10" ht="14.1" customHeight="1" thickBot="1" x14ac:dyDescent="0.25">
      <c r="A1327" s="67" t="s">
        <v>15735</v>
      </c>
      <c r="B1327" s="67" t="s">
        <v>16146</v>
      </c>
      <c r="C1327" s="67" t="s">
        <v>15641</v>
      </c>
      <c r="D1327" s="67" t="s">
        <v>15251</v>
      </c>
      <c r="E1327" s="67" t="s">
        <v>6932</v>
      </c>
      <c r="F1327" s="67" t="s">
        <v>15280</v>
      </c>
      <c r="G1327" s="5"/>
      <c r="H1327" s="5"/>
      <c r="I1327" s="5"/>
      <c r="J1327" s="5"/>
    </row>
    <row r="1328" spans="1:10" ht="13.5" customHeight="1" x14ac:dyDescent="0.2">
      <c r="A1328" s="77">
        <v>83111603</v>
      </c>
      <c r="B1328" s="64" t="str">
        <f ca="1">IFERROR(INDEX(UNSPSCDes,MATCH(INDIRECT(ADDRESS(ROW(),COLUMN()-1,4)),UNSPSCCode,0)),"")</f>
        <v>Servicios de telefonía celular</v>
      </c>
      <c r="C1328" s="63" t="s">
        <v>1449</v>
      </c>
      <c r="D1328" s="63">
        <v>2</v>
      </c>
      <c r="E1328" s="66">
        <v>25000</v>
      </c>
      <c r="F1328" s="65">
        <f ca="1">INDIRECT(ADDRESS(ROW(),COLUMN()-2,4))*INDIRECT(ADDRESS(ROW(),COLUMN()-1,4))</f>
        <v>50000</v>
      </c>
      <c r="G1328" s="5"/>
      <c r="H1328" s="5"/>
      <c r="I1328" s="5"/>
      <c r="J1328" s="5"/>
    </row>
    <row r="1329" spans="1:10" ht="13.5" customHeight="1" x14ac:dyDescent="0.2">
      <c r="A1329" s="77">
        <v>45111616</v>
      </c>
      <c r="B1329" s="64" t="str">
        <f ca="1">IFERROR(INDEX(UNSPSCDes,MATCH(INDIRECT(ADDRESS(ROW(),COLUMN()-1,4)),UNSPSCCode,0)),"")</f>
        <v>Proyectores de video</v>
      </c>
      <c r="C1329" s="63" t="s">
        <v>1449</v>
      </c>
      <c r="D1329" s="63">
        <v>1</v>
      </c>
      <c r="E1329" s="66">
        <v>38200</v>
      </c>
      <c r="F1329" s="65">
        <f ca="1">INDIRECT(ADDRESS(ROW(),COLUMN()-2,4))*INDIRECT(ADDRESS(ROW(),COLUMN()-1,4))</f>
        <v>38200</v>
      </c>
      <c r="G1329" s="5"/>
      <c r="H1329" s="5"/>
      <c r="I1329" s="5"/>
      <c r="J1329" s="5"/>
    </row>
    <row r="1330" spans="1:10" ht="13.5" customHeight="1" x14ac:dyDescent="0.2">
      <c r="A1330" s="77">
        <v>45111902</v>
      </c>
      <c r="B1330" s="64" t="str">
        <f ca="1">IFERROR(INDEX(UNSPSCDes,MATCH(INDIRECT(ADDRESS(ROW(),COLUMN()-1,4)),UNSPSCCode,0)),"")</f>
        <v>Sistemas de video conferencias</v>
      </c>
      <c r="C1330" s="63" t="s">
        <v>1449</v>
      </c>
      <c r="D1330" s="63">
        <v>2</v>
      </c>
      <c r="E1330" s="66">
        <v>80000</v>
      </c>
      <c r="F1330" s="65">
        <f ca="1">INDIRECT(ADDRESS(ROW(),COLUMN()-2,4))*INDIRECT(ADDRESS(ROW(),COLUMN()-1,4))</f>
        <v>160000</v>
      </c>
      <c r="G1330" s="5"/>
      <c r="H1330" s="5"/>
      <c r="I1330" s="5"/>
      <c r="J1330" s="5"/>
    </row>
    <row r="1331" spans="1:10" ht="13.5" customHeight="1" x14ac:dyDescent="0.2">
      <c r="A1331" s="77">
        <v>52161542</v>
      </c>
      <c r="B1331" s="64" t="str">
        <f ca="1">IFERROR(INDEX(UNSPSCDes,MATCH(INDIRECT(ADDRESS(ROW(),COLUMN()-1,4)),UNSPSCCode,0)),"")</f>
        <v>Pantallas de plasma</v>
      </c>
      <c r="C1331" s="63" t="s">
        <v>1449</v>
      </c>
      <c r="D1331" s="63">
        <v>2</v>
      </c>
      <c r="E1331" s="66">
        <v>147000</v>
      </c>
      <c r="F1331" s="65">
        <f ca="1">INDIRECT(ADDRESS(ROW(),COLUMN()-2,4))*INDIRECT(ADDRESS(ROW(),COLUMN()-1,4))</f>
        <v>294000</v>
      </c>
      <c r="G1331" s="5"/>
      <c r="H1331" s="5"/>
      <c r="I1331" s="5"/>
      <c r="J1331" s="5"/>
    </row>
    <row r="1332" spans="1:10" ht="14.1" customHeight="1" x14ac:dyDescent="0.2">
      <c r="A1332" s="5"/>
      <c r="B1332" s="5"/>
      <c r="C1332" s="5"/>
      <c r="D1332" s="5"/>
      <c r="E1332" s="68" t="s">
        <v>12549</v>
      </c>
      <c r="F1332" s="69">
        <f ca="1">SUM(Table3120[MONTO TOTAL ESTIMADO])</f>
        <v>542200</v>
      </c>
      <c r="G1332" s="5"/>
      <c r="H1332" s="5" t="str">
        <f>C1321</f>
        <v>Bienes</v>
      </c>
      <c r="I1332" s="5" t="str">
        <f>E1321</f>
        <v>Sí</v>
      </c>
      <c r="J1332" s="5" t="str">
        <f>D1321</f>
        <v>Compras Menores</v>
      </c>
    </row>
    <row r="1333" spans="1:10" ht="14.1" customHeight="1" thickBot="1" x14ac:dyDescent="0.3"/>
    <row r="1334" spans="1:10" ht="33.75" customHeight="1" thickBot="1" x14ac:dyDescent="0.25">
      <c r="A1334" s="59" t="s">
        <v>16382</v>
      </c>
      <c r="B1334" s="59" t="s">
        <v>161</v>
      </c>
      <c r="C1334" s="59" t="s">
        <v>11723</v>
      </c>
      <c r="D1334" s="59" t="s">
        <v>14377</v>
      </c>
      <c r="E1334" s="59" t="s">
        <v>10961</v>
      </c>
      <c r="F1334" s="59" t="s">
        <v>11094</v>
      </c>
      <c r="G1334" s="5"/>
      <c r="H1334" s="5"/>
      <c r="I1334" s="5"/>
      <c r="J1334" s="5"/>
    </row>
    <row r="1335" spans="1:10" ht="14.1" customHeight="1" thickBot="1" x14ac:dyDescent="0.25">
      <c r="A1335" s="61" t="s">
        <v>18888</v>
      </c>
      <c r="B1335" s="61" t="s">
        <v>18889</v>
      </c>
      <c r="C1335" s="61" t="s">
        <v>17798</v>
      </c>
      <c r="D1335" s="61" t="s">
        <v>17483</v>
      </c>
      <c r="E1335" s="61" t="s">
        <v>8854</v>
      </c>
      <c r="F1335" s="61"/>
      <c r="G1335" s="5"/>
      <c r="H1335" s="5"/>
      <c r="I1335" s="5"/>
      <c r="J1335" s="5"/>
    </row>
    <row r="1336" spans="1:10" ht="14.1" customHeight="1" thickBot="1" x14ac:dyDescent="0.25">
      <c r="A1336" s="80" t="s">
        <v>14828</v>
      </c>
      <c r="B1336" s="62" t="s">
        <v>8528</v>
      </c>
      <c r="C1336" s="71">
        <v>45019</v>
      </c>
      <c r="D1336" s="80" t="s">
        <v>9385</v>
      </c>
      <c r="E1336" s="62" t="s">
        <v>13092</v>
      </c>
      <c r="F1336" s="61" t="s">
        <v>3080</v>
      </c>
      <c r="G1336" s="5"/>
      <c r="H1336" s="5"/>
      <c r="I1336" s="5"/>
      <c r="J1336" s="5"/>
    </row>
    <row r="1337" spans="1:10" ht="14.1" customHeight="1" thickBot="1" x14ac:dyDescent="0.25">
      <c r="A1337" s="81"/>
      <c r="B1337" s="62" t="s">
        <v>1786</v>
      </c>
      <c r="C1337" s="60">
        <f>IF(C1336="","",IF(AND(MONTH(C1336)&gt;=1,MONTH(C1336)&lt;=3),1,IF(AND(MONTH(C1336)&gt;=4,MONTH(C1336)&lt;=6),2,IF(AND(MONTH(C1336)&gt;=7,MONTH(C1336)&lt;=9),3,4))))</f>
        <v>2</v>
      </c>
      <c r="D1337" s="81"/>
      <c r="E1337" s="62" t="s">
        <v>2417</v>
      </c>
      <c r="F1337" s="61" t="s">
        <v>11111</v>
      </c>
      <c r="G1337" s="5"/>
      <c r="H1337" s="5"/>
      <c r="I1337" s="5"/>
      <c r="J1337" s="5"/>
    </row>
    <row r="1338" spans="1:10" ht="14.1" customHeight="1" thickBot="1" x14ac:dyDescent="0.25">
      <c r="A1338" s="81"/>
      <c r="B1338" s="62" t="s">
        <v>12941</v>
      </c>
      <c r="C1338" s="71">
        <v>45020</v>
      </c>
      <c r="D1338" s="81"/>
      <c r="E1338" s="62" t="s">
        <v>3073</v>
      </c>
      <c r="F1338" s="61" t="s">
        <v>11111</v>
      </c>
      <c r="G1338" s="5"/>
      <c r="H1338" s="5"/>
      <c r="I1338" s="5"/>
      <c r="J1338" s="5"/>
    </row>
    <row r="1339" spans="1:10" ht="14.1" customHeight="1" thickBot="1" x14ac:dyDescent="0.25">
      <c r="A1339" s="81"/>
      <c r="B1339" s="62" t="s">
        <v>1786</v>
      </c>
      <c r="C1339" s="60">
        <f>IF(C1338="","",IF(AND(MONTH(C1338)&gt;=1,MONTH(C1338)&lt;=3),1,IF(AND(MONTH(C1338)&gt;=4,MONTH(C1338)&lt;=6),2,IF(AND(MONTH(C1338)&gt;=7,MONTH(C1338)&lt;=9),3,4))))</f>
        <v>2</v>
      </c>
      <c r="D1339" s="81"/>
      <c r="E1339" s="62" t="s">
        <v>13191</v>
      </c>
      <c r="F1339" s="61" t="s">
        <v>11111</v>
      </c>
      <c r="G1339" s="5"/>
      <c r="H1339" s="5"/>
      <c r="I1339" s="5"/>
      <c r="J1339" s="5"/>
    </row>
    <row r="1340" spans="1:10" ht="14.1" customHeight="1" thickBot="1" x14ac:dyDescent="0.25">
      <c r="A1340" s="5"/>
      <c r="B1340" s="5"/>
      <c r="C1340" s="5"/>
      <c r="D1340" s="5"/>
      <c r="E1340" s="5"/>
      <c r="F1340" s="5"/>
      <c r="G1340" s="5"/>
      <c r="H1340" s="5"/>
      <c r="I1340" s="5"/>
      <c r="J1340" s="5"/>
    </row>
    <row r="1341" spans="1:10" ht="14.1" customHeight="1" thickBot="1" x14ac:dyDescent="0.25">
      <c r="A1341" s="67" t="s">
        <v>15735</v>
      </c>
      <c r="B1341" s="67" t="s">
        <v>16146</v>
      </c>
      <c r="C1341" s="67" t="s">
        <v>15641</v>
      </c>
      <c r="D1341" s="67" t="s">
        <v>15251</v>
      </c>
      <c r="E1341" s="67" t="s">
        <v>6932</v>
      </c>
      <c r="F1341" s="67" t="s">
        <v>15280</v>
      </c>
      <c r="G1341" s="5"/>
      <c r="H1341" s="5"/>
      <c r="I1341" s="5"/>
      <c r="J1341" s="5"/>
    </row>
    <row r="1342" spans="1:10" ht="13.5" customHeight="1" x14ac:dyDescent="0.2">
      <c r="A1342" s="63">
        <v>52161520</v>
      </c>
      <c r="B1342" s="64" t="str">
        <f t="shared" ref="B1342:B1352" ca="1" si="18">IFERROR(INDEX(UNSPSCDes,MATCH(INDIRECT(ADDRESS(ROW(),COLUMN()-1,4)),UNSPSCCode,0)),"")</f>
        <v>Micrófonos</v>
      </c>
      <c r="C1342" s="63" t="s">
        <v>1449</v>
      </c>
      <c r="D1342" s="63">
        <v>1</v>
      </c>
      <c r="E1342" s="66">
        <v>1782.9</v>
      </c>
      <c r="F1342" s="65">
        <f t="shared" ref="F1342:F1352" ca="1" si="19">INDIRECT(ADDRESS(ROW(),COLUMN()-2,4))*INDIRECT(ADDRESS(ROW(),COLUMN()-1,4))</f>
        <v>1782.9</v>
      </c>
      <c r="G1342" s="5"/>
      <c r="H1342" s="5"/>
      <c r="I1342" s="5"/>
      <c r="J1342" s="5"/>
    </row>
    <row r="1343" spans="1:10" ht="13.5" customHeight="1" x14ac:dyDescent="0.2">
      <c r="A1343" s="77">
        <v>26111704</v>
      </c>
      <c r="B1343" s="64" t="str">
        <f t="shared" ca="1" si="18"/>
        <v>Cargadores de baterías</v>
      </c>
      <c r="C1343" s="63" t="s">
        <v>1449</v>
      </c>
      <c r="D1343" s="63">
        <v>5</v>
      </c>
      <c r="E1343" s="66">
        <v>2000</v>
      </c>
      <c r="F1343" s="65">
        <f t="shared" ca="1" si="19"/>
        <v>10000</v>
      </c>
      <c r="G1343" s="5"/>
      <c r="H1343" s="5"/>
      <c r="I1343" s="5"/>
      <c r="J1343" s="5"/>
    </row>
    <row r="1344" spans="1:10" ht="13.5" customHeight="1" x14ac:dyDescent="0.2">
      <c r="A1344" s="77">
        <v>52161514</v>
      </c>
      <c r="B1344" s="64" t="str">
        <f t="shared" ca="1" si="18"/>
        <v>Audífonos</v>
      </c>
      <c r="C1344" s="63" t="s">
        <v>1449</v>
      </c>
      <c r="D1344" s="63">
        <v>10</v>
      </c>
      <c r="E1344" s="66">
        <v>5883.57</v>
      </c>
      <c r="F1344" s="65">
        <f t="shared" ca="1" si="19"/>
        <v>58835.7</v>
      </c>
      <c r="G1344" s="5"/>
      <c r="H1344" s="5"/>
      <c r="I1344" s="5"/>
      <c r="J1344" s="5"/>
    </row>
    <row r="1345" spans="1:10" ht="13.5" customHeight="1" x14ac:dyDescent="0.2">
      <c r="A1345" s="63">
        <v>52161520</v>
      </c>
      <c r="B1345" s="64" t="str">
        <f t="shared" ca="1" si="18"/>
        <v>Micrófonos</v>
      </c>
      <c r="C1345" s="63" t="s">
        <v>1449</v>
      </c>
      <c r="D1345" s="63">
        <v>3</v>
      </c>
      <c r="E1345" s="66">
        <v>7072.17</v>
      </c>
      <c r="F1345" s="65">
        <f t="shared" ca="1" si="19"/>
        <v>21216.510000000002</v>
      </c>
      <c r="G1345" s="5"/>
      <c r="H1345" s="5"/>
      <c r="I1345" s="5"/>
      <c r="J1345" s="5"/>
    </row>
    <row r="1346" spans="1:10" ht="13.5" customHeight="1" x14ac:dyDescent="0.2">
      <c r="A1346" s="77">
        <v>25172906</v>
      </c>
      <c r="B1346" s="64" t="str">
        <f t="shared" ca="1" si="18"/>
        <v>Reflectores</v>
      </c>
      <c r="C1346" s="63" t="s">
        <v>1449</v>
      </c>
      <c r="D1346" s="63">
        <v>4</v>
      </c>
      <c r="E1346" s="66">
        <v>7072.17</v>
      </c>
      <c r="F1346" s="65">
        <f t="shared" ca="1" si="19"/>
        <v>28288.68</v>
      </c>
      <c r="G1346" s="5"/>
      <c r="H1346" s="5"/>
      <c r="I1346" s="5"/>
      <c r="J1346" s="5"/>
    </row>
    <row r="1347" spans="1:10" ht="13.5" customHeight="1" x14ac:dyDescent="0.2">
      <c r="A1347" s="63">
        <v>52161520</v>
      </c>
      <c r="B1347" s="64" t="str">
        <f t="shared" ca="1" si="18"/>
        <v>Micrófonos</v>
      </c>
      <c r="C1347" s="63" t="s">
        <v>1449</v>
      </c>
      <c r="D1347" s="63">
        <v>4</v>
      </c>
      <c r="E1347" s="66">
        <v>7725.9</v>
      </c>
      <c r="F1347" s="65">
        <f t="shared" ca="1" si="19"/>
        <v>30903.599999999999</v>
      </c>
      <c r="G1347" s="5"/>
      <c r="H1347" s="5"/>
      <c r="I1347" s="5"/>
      <c r="J1347" s="5"/>
    </row>
    <row r="1348" spans="1:10" ht="13.5" customHeight="1" x14ac:dyDescent="0.2">
      <c r="A1348" s="63">
        <v>52161520</v>
      </c>
      <c r="B1348" s="64" t="str">
        <f t="shared" ca="1" si="18"/>
        <v>Micrófonos</v>
      </c>
      <c r="C1348" s="63" t="s">
        <v>1449</v>
      </c>
      <c r="D1348" s="63">
        <v>1</v>
      </c>
      <c r="E1348" s="66">
        <v>10875.69</v>
      </c>
      <c r="F1348" s="65">
        <f t="shared" ca="1" si="19"/>
        <v>10875.69</v>
      </c>
      <c r="G1348" s="5"/>
      <c r="H1348" s="5"/>
      <c r="I1348" s="5"/>
      <c r="J1348" s="5"/>
    </row>
    <row r="1349" spans="1:10" ht="13.5" customHeight="1" x14ac:dyDescent="0.2">
      <c r="A1349" s="77">
        <v>52161523</v>
      </c>
      <c r="B1349" s="64" t="str">
        <f t="shared" ca="1" si="18"/>
        <v>Transmisores o receptores de radio frecuencia</v>
      </c>
      <c r="C1349" s="63" t="s">
        <v>1449</v>
      </c>
      <c r="D1349" s="63">
        <v>1</v>
      </c>
      <c r="E1349" s="66">
        <v>17829</v>
      </c>
      <c r="F1349" s="65">
        <f t="shared" ca="1" si="19"/>
        <v>17829</v>
      </c>
      <c r="G1349" s="5"/>
      <c r="H1349" s="5"/>
      <c r="I1349" s="5"/>
      <c r="J1349" s="5"/>
    </row>
    <row r="1350" spans="1:10" ht="13.5" customHeight="1" x14ac:dyDescent="0.2">
      <c r="A1350" s="77">
        <v>45121601</v>
      </c>
      <c r="B1350" s="64" t="str">
        <f t="shared" ca="1" si="18"/>
        <v>Flashes o iluminación para cámaras</v>
      </c>
      <c r="C1350" s="63" t="s">
        <v>1449</v>
      </c>
      <c r="D1350" s="63">
        <v>2</v>
      </c>
      <c r="E1350" s="66">
        <v>20146.165000000001</v>
      </c>
      <c r="F1350" s="65">
        <f t="shared" ca="1" si="19"/>
        <v>40292.33</v>
      </c>
      <c r="G1350" s="5"/>
      <c r="H1350" s="5"/>
      <c r="I1350" s="5"/>
      <c r="J1350" s="5"/>
    </row>
    <row r="1351" spans="1:10" ht="13.5" customHeight="1" x14ac:dyDescent="0.2">
      <c r="A1351" s="77">
        <v>45121601</v>
      </c>
      <c r="B1351" s="64" t="str">
        <f t="shared" ca="1" si="18"/>
        <v>Flashes o iluminación para cámaras</v>
      </c>
      <c r="C1351" s="63" t="s">
        <v>1449</v>
      </c>
      <c r="D1351" s="63">
        <v>1</v>
      </c>
      <c r="E1351" s="66">
        <v>21929.67</v>
      </c>
      <c r="F1351" s="65">
        <f t="shared" ca="1" si="19"/>
        <v>21929.67</v>
      </c>
      <c r="G1351" s="5"/>
      <c r="H1351" s="5"/>
      <c r="I1351" s="5"/>
      <c r="J1351" s="5"/>
    </row>
    <row r="1352" spans="1:10" ht="13.5" customHeight="1" x14ac:dyDescent="0.2">
      <c r="A1352" s="63">
        <v>52161520</v>
      </c>
      <c r="B1352" s="64" t="str">
        <f t="shared" ca="1" si="18"/>
        <v>Micrófonos</v>
      </c>
      <c r="C1352" s="63" t="s">
        <v>1449</v>
      </c>
      <c r="D1352" s="63">
        <v>4</v>
      </c>
      <c r="E1352" s="66">
        <v>38570.07</v>
      </c>
      <c r="F1352" s="65">
        <f t="shared" ca="1" si="19"/>
        <v>154280.28</v>
      </c>
      <c r="G1352" s="5"/>
      <c r="H1352" s="5"/>
      <c r="I1352" s="5"/>
      <c r="J1352" s="5"/>
    </row>
    <row r="1353" spans="1:10" ht="14.1" customHeight="1" x14ac:dyDescent="0.2">
      <c r="A1353" s="5"/>
      <c r="B1353" s="5"/>
      <c r="C1353" s="5"/>
      <c r="D1353" s="5"/>
      <c r="E1353" s="68" t="s">
        <v>12549</v>
      </c>
      <c r="F1353" s="69">
        <f ca="1">SUM(Table3121[MONTO TOTAL ESTIMADO])</f>
        <v>396234.36</v>
      </c>
      <c r="G1353" s="5"/>
      <c r="H1353" s="5" t="str">
        <f>C1335</f>
        <v>Bienes</v>
      </c>
      <c r="I1353" s="5" t="str">
        <f>E1335</f>
        <v>Sí</v>
      </c>
      <c r="J1353" s="5" t="str">
        <f>D1335</f>
        <v>Compras Menores</v>
      </c>
    </row>
    <row r="1354" spans="1:10" ht="14.1" customHeight="1" thickBot="1" x14ac:dyDescent="0.3"/>
    <row r="1355" spans="1:10" ht="33.75" customHeight="1" thickBot="1" x14ac:dyDescent="0.25">
      <c r="A1355" s="59" t="s">
        <v>16382</v>
      </c>
      <c r="B1355" s="59" t="s">
        <v>161</v>
      </c>
      <c r="C1355" s="59" t="s">
        <v>11723</v>
      </c>
      <c r="D1355" s="59" t="s">
        <v>14377</v>
      </c>
      <c r="E1355" s="59" t="s">
        <v>10961</v>
      </c>
      <c r="F1355" s="59" t="s">
        <v>11094</v>
      </c>
      <c r="G1355" s="5"/>
      <c r="H1355" s="5"/>
      <c r="I1355" s="5"/>
      <c r="J1355" s="5"/>
    </row>
    <row r="1356" spans="1:10" ht="13.5" customHeight="1" thickBot="1" x14ac:dyDescent="0.25">
      <c r="A1356" s="61" t="s">
        <v>18893</v>
      </c>
      <c r="B1356" s="61" t="s">
        <v>18890</v>
      </c>
      <c r="C1356" s="61" t="s">
        <v>6798</v>
      </c>
      <c r="D1356" s="61" t="s">
        <v>17483</v>
      </c>
      <c r="E1356" s="61" t="s">
        <v>17854</v>
      </c>
      <c r="F1356" s="61"/>
      <c r="G1356" s="5"/>
      <c r="H1356" s="5"/>
      <c r="I1356" s="5"/>
      <c r="J1356" s="5"/>
    </row>
    <row r="1357" spans="1:10" ht="14.1" customHeight="1" thickBot="1" x14ac:dyDescent="0.25">
      <c r="A1357" s="80" t="s">
        <v>14828</v>
      </c>
      <c r="B1357" s="62" t="s">
        <v>8528</v>
      </c>
      <c r="C1357" s="71">
        <v>44928</v>
      </c>
      <c r="D1357" s="80" t="s">
        <v>9385</v>
      </c>
      <c r="E1357" s="62" t="s">
        <v>13092</v>
      </c>
      <c r="F1357" s="61" t="s">
        <v>3080</v>
      </c>
      <c r="G1357" s="5"/>
      <c r="H1357" s="5"/>
      <c r="I1357" s="5"/>
      <c r="J1357" s="5"/>
    </row>
    <row r="1358" spans="1:10" ht="14.1" customHeight="1" thickBot="1" x14ac:dyDescent="0.25">
      <c r="A1358" s="81"/>
      <c r="B1358" s="62" t="s">
        <v>1786</v>
      </c>
      <c r="C1358" s="60">
        <f>IF(C1357="","",IF(AND(MONTH(C1357)&gt;=1,MONTH(C1357)&lt;=3),1,IF(AND(MONTH(C1357)&gt;=4,MONTH(C1357)&lt;=6),2,IF(AND(MONTH(C1357)&gt;=7,MONTH(C1357)&lt;=9),3,4))))</f>
        <v>1</v>
      </c>
      <c r="D1358" s="81"/>
      <c r="E1358" s="62" t="s">
        <v>2417</v>
      </c>
      <c r="F1358" s="61" t="s">
        <v>11111</v>
      </c>
      <c r="G1358" s="5"/>
      <c r="H1358" s="5"/>
      <c r="I1358" s="5"/>
      <c r="J1358" s="5"/>
    </row>
    <row r="1359" spans="1:10" ht="14.1" customHeight="1" thickBot="1" x14ac:dyDescent="0.25">
      <c r="A1359" s="81"/>
      <c r="B1359" s="62" t="s">
        <v>12941</v>
      </c>
      <c r="C1359" s="71">
        <v>44943</v>
      </c>
      <c r="D1359" s="81"/>
      <c r="E1359" s="62" t="s">
        <v>3073</v>
      </c>
      <c r="F1359" s="61" t="s">
        <v>11111</v>
      </c>
      <c r="G1359" s="5"/>
      <c r="H1359" s="5"/>
      <c r="I1359" s="5"/>
      <c r="J1359" s="5"/>
    </row>
    <row r="1360" spans="1:10" ht="14.1" customHeight="1" thickBot="1" x14ac:dyDescent="0.25">
      <c r="A1360" s="81"/>
      <c r="B1360" s="62" t="s">
        <v>1786</v>
      </c>
      <c r="C1360" s="60">
        <f>IF(C1359="","",IF(AND(MONTH(C1359)&gt;=1,MONTH(C1359)&lt;=3),1,IF(AND(MONTH(C1359)&gt;=4,MONTH(C1359)&lt;=6),2,IF(AND(MONTH(C1359)&gt;=7,MONTH(C1359)&lt;=9),3,4))))</f>
        <v>1</v>
      </c>
      <c r="D1360" s="81"/>
      <c r="E1360" s="62" t="s">
        <v>13191</v>
      </c>
      <c r="F1360" s="61" t="s">
        <v>11111</v>
      </c>
      <c r="G1360" s="5"/>
      <c r="H1360" s="5"/>
      <c r="I1360" s="5"/>
      <c r="J1360" s="5"/>
    </row>
    <row r="1361" spans="1:10" ht="14.1" customHeight="1" thickBot="1" x14ac:dyDescent="0.25">
      <c r="A1361" s="5"/>
      <c r="B1361" s="5"/>
      <c r="C1361" s="5"/>
      <c r="D1361" s="5"/>
      <c r="E1361" s="5"/>
      <c r="F1361" s="5"/>
      <c r="G1361" s="5"/>
      <c r="H1361" s="5"/>
      <c r="I1361" s="5"/>
      <c r="J1361" s="5"/>
    </row>
    <row r="1362" spans="1:10" ht="14.1" customHeight="1" thickBot="1" x14ac:dyDescent="0.25">
      <c r="A1362" s="67" t="s">
        <v>15735</v>
      </c>
      <c r="B1362" s="67" t="s">
        <v>16146</v>
      </c>
      <c r="C1362" s="67" t="s">
        <v>15641</v>
      </c>
      <c r="D1362" s="67" t="s">
        <v>15251</v>
      </c>
      <c r="E1362" s="67" t="s">
        <v>6932</v>
      </c>
      <c r="F1362" s="67" t="s">
        <v>15280</v>
      </c>
      <c r="G1362" s="5"/>
      <c r="H1362" s="5"/>
      <c r="I1362" s="5"/>
      <c r="J1362" s="5"/>
    </row>
    <row r="1363" spans="1:10" ht="13.5" customHeight="1" x14ac:dyDescent="0.2">
      <c r="A1363" s="77">
        <v>84131602</v>
      </c>
      <c r="B1363" s="64" t="str">
        <f ca="1">IFERROR(INDEX(UNSPSCDes,MATCH(INDIRECT(ADDRESS(ROW(),COLUMN()-1,4)),UNSPSCCode,0)),"")</f>
        <v>Seguros de asistencia médica y hospitalización</v>
      </c>
      <c r="C1363" s="63" t="s">
        <v>18143</v>
      </c>
      <c r="D1363" s="63">
        <v>3</v>
      </c>
      <c r="E1363" s="66">
        <v>100000</v>
      </c>
      <c r="F1363" s="65">
        <f ca="1">INDIRECT(ADDRESS(ROW(),COLUMN()-2,4))*INDIRECT(ADDRESS(ROW(),COLUMN()-1,4))</f>
        <v>300000</v>
      </c>
      <c r="G1363" s="5"/>
      <c r="H1363" s="5"/>
      <c r="I1363" s="5"/>
      <c r="J1363" s="5"/>
    </row>
    <row r="1364" spans="1:10" ht="14.1" customHeight="1" x14ac:dyDescent="0.2">
      <c r="A1364" s="5"/>
      <c r="B1364" s="5"/>
      <c r="C1364" s="5"/>
      <c r="D1364" s="5"/>
      <c r="E1364" s="68" t="s">
        <v>12549</v>
      </c>
      <c r="F1364" s="69">
        <f ca="1">SUM(Table3122[MONTO TOTAL ESTIMADO])</f>
        <v>300000</v>
      </c>
      <c r="G1364" s="5"/>
      <c r="H1364" s="5" t="str">
        <f>C1356</f>
        <v>Servicios</v>
      </c>
      <c r="I1364" s="5" t="str">
        <f>E1356</f>
        <v>No</v>
      </c>
      <c r="J1364" s="5" t="str">
        <f>D1356</f>
        <v>Compras Menores</v>
      </c>
    </row>
    <row r="1365" spans="1:10" ht="14.1" customHeight="1" thickBot="1" x14ac:dyDescent="0.3"/>
    <row r="1366" spans="1:10" ht="33.75" customHeight="1" thickBot="1" x14ac:dyDescent="0.25">
      <c r="A1366" s="59" t="s">
        <v>16382</v>
      </c>
      <c r="B1366" s="59" t="s">
        <v>161</v>
      </c>
      <c r="C1366" s="59" t="s">
        <v>11723</v>
      </c>
      <c r="D1366" s="59" t="s">
        <v>14377</v>
      </c>
      <c r="E1366" s="59" t="s">
        <v>10961</v>
      </c>
      <c r="F1366" s="59" t="s">
        <v>11094</v>
      </c>
      <c r="G1366" s="5"/>
      <c r="H1366" s="5"/>
      <c r="I1366" s="5"/>
      <c r="J1366" s="5"/>
    </row>
    <row r="1367" spans="1:10" ht="13.5" customHeight="1" thickBot="1" x14ac:dyDescent="0.25">
      <c r="A1367" s="61" t="s">
        <v>18893</v>
      </c>
      <c r="B1367" s="61" t="s">
        <v>18890</v>
      </c>
      <c r="C1367" s="61" t="s">
        <v>6798</v>
      </c>
      <c r="D1367" s="61" t="s">
        <v>17483</v>
      </c>
      <c r="E1367" s="61" t="s">
        <v>17854</v>
      </c>
      <c r="F1367" s="61"/>
      <c r="G1367" s="5"/>
      <c r="H1367" s="5"/>
      <c r="I1367" s="5"/>
      <c r="J1367" s="5"/>
    </row>
    <row r="1368" spans="1:10" ht="14.1" customHeight="1" thickBot="1" x14ac:dyDescent="0.25">
      <c r="A1368" s="80" t="s">
        <v>14828</v>
      </c>
      <c r="B1368" s="62" t="s">
        <v>8528</v>
      </c>
      <c r="C1368" s="71">
        <v>45019</v>
      </c>
      <c r="D1368" s="80" t="s">
        <v>9385</v>
      </c>
      <c r="E1368" s="62" t="s">
        <v>13092</v>
      </c>
      <c r="F1368" s="61" t="s">
        <v>3080</v>
      </c>
      <c r="G1368" s="5"/>
      <c r="H1368" s="5"/>
      <c r="I1368" s="5"/>
      <c r="J1368" s="5"/>
    </row>
    <row r="1369" spans="1:10" ht="14.1" customHeight="1" thickBot="1" x14ac:dyDescent="0.25">
      <c r="A1369" s="81"/>
      <c r="B1369" s="62" t="s">
        <v>1786</v>
      </c>
      <c r="C1369" s="60">
        <f>IF(C1368="","",IF(AND(MONTH(C1368)&gt;=1,MONTH(C1368)&lt;=3),1,IF(AND(MONTH(C1368)&gt;=4,MONTH(C1368)&lt;=6),2,IF(AND(MONTH(C1368)&gt;=7,MONTH(C1368)&lt;=9),3,4))))</f>
        <v>2</v>
      </c>
      <c r="D1369" s="81"/>
      <c r="E1369" s="62" t="s">
        <v>2417</v>
      </c>
      <c r="F1369" s="61" t="s">
        <v>11111</v>
      </c>
      <c r="G1369" s="5"/>
      <c r="H1369" s="5"/>
      <c r="I1369" s="5"/>
      <c r="J1369" s="5"/>
    </row>
    <row r="1370" spans="1:10" ht="14.1" customHeight="1" thickBot="1" x14ac:dyDescent="0.25">
      <c r="A1370" s="81"/>
      <c r="B1370" s="62" t="s">
        <v>12941</v>
      </c>
      <c r="C1370" s="71">
        <v>45034</v>
      </c>
      <c r="D1370" s="81"/>
      <c r="E1370" s="62" t="s">
        <v>3073</v>
      </c>
      <c r="F1370" s="61" t="s">
        <v>11111</v>
      </c>
      <c r="G1370" s="5"/>
      <c r="H1370" s="5"/>
      <c r="I1370" s="5"/>
      <c r="J1370" s="5"/>
    </row>
    <row r="1371" spans="1:10" ht="14.1" customHeight="1" thickBot="1" x14ac:dyDescent="0.25">
      <c r="A1371" s="81"/>
      <c r="B1371" s="62" t="s">
        <v>1786</v>
      </c>
      <c r="C1371" s="60">
        <f>IF(C1370="","",IF(AND(MONTH(C1370)&gt;=1,MONTH(C1370)&lt;=3),1,IF(AND(MONTH(C1370)&gt;=4,MONTH(C1370)&lt;=6),2,IF(AND(MONTH(C1370)&gt;=7,MONTH(C1370)&lt;=9),3,4))))</f>
        <v>2</v>
      </c>
      <c r="D1371" s="81"/>
      <c r="E1371" s="62" t="s">
        <v>13191</v>
      </c>
      <c r="F1371" s="61" t="s">
        <v>11111</v>
      </c>
      <c r="G1371" s="5"/>
      <c r="H1371" s="5"/>
      <c r="I1371" s="5"/>
      <c r="J1371" s="5"/>
    </row>
    <row r="1372" spans="1:10" ht="14.1" customHeight="1" thickBot="1" x14ac:dyDescent="0.25">
      <c r="A1372" s="5"/>
      <c r="B1372" s="5"/>
      <c r="C1372" s="5"/>
      <c r="D1372" s="5"/>
      <c r="E1372" s="5"/>
      <c r="F1372" s="5"/>
      <c r="G1372" s="5"/>
      <c r="H1372" s="5"/>
      <c r="I1372" s="5"/>
      <c r="J1372" s="5"/>
    </row>
    <row r="1373" spans="1:10" ht="14.1" customHeight="1" thickBot="1" x14ac:dyDescent="0.25">
      <c r="A1373" s="67" t="s">
        <v>15735</v>
      </c>
      <c r="B1373" s="67" t="s">
        <v>16146</v>
      </c>
      <c r="C1373" s="67" t="s">
        <v>15641</v>
      </c>
      <c r="D1373" s="67" t="s">
        <v>15251</v>
      </c>
      <c r="E1373" s="67" t="s">
        <v>6932</v>
      </c>
      <c r="F1373" s="67" t="s">
        <v>15280</v>
      </c>
      <c r="G1373" s="5"/>
      <c r="H1373" s="5"/>
      <c r="I1373" s="5"/>
      <c r="J1373" s="5"/>
    </row>
    <row r="1374" spans="1:10" ht="13.5" customHeight="1" x14ac:dyDescent="0.2">
      <c r="A1374" s="77">
        <v>84131602</v>
      </c>
      <c r="B1374" s="64" t="str">
        <f ca="1">IFERROR(INDEX(UNSPSCDes,MATCH(INDIRECT(ADDRESS(ROW(),COLUMN()-1,4)),UNSPSCCode,0)),"")</f>
        <v>Seguros de asistencia médica y hospitalización</v>
      </c>
      <c r="C1374" s="63" t="s">
        <v>18143</v>
      </c>
      <c r="D1374" s="63">
        <v>3</v>
      </c>
      <c r="E1374" s="66">
        <v>100000</v>
      </c>
      <c r="F1374" s="65">
        <f ca="1">INDIRECT(ADDRESS(ROW(),COLUMN()-2,4))*INDIRECT(ADDRESS(ROW(),COLUMN()-1,4))</f>
        <v>300000</v>
      </c>
      <c r="G1374" s="5"/>
      <c r="H1374" s="5"/>
      <c r="I1374" s="5"/>
      <c r="J1374" s="5"/>
    </row>
    <row r="1375" spans="1:10" ht="14.1" customHeight="1" x14ac:dyDescent="0.2">
      <c r="A1375" s="5"/>
      <c r="B1375" s="5"/>
      <c r="C1375" s="5"/>
      <c r="D1375" s="5"/>
      <c r="E1375" s="68" t="s">
        <v>12549</v>
      </c>
      <c r="F1375" s="69">
        <f ca="1">SUM(Table3123[MONTO TOTAL ESTIMADO])</f>
        <v>300000</v>
      </c>
      <c r="G1375" s="5"/>
      <c r="H1375" s="5" t="str">
        <f>C1367</f>
        <v>Servicios</v>
      </c>
      <c r="I1375" s="5" t="str">
        <f>E1367</f>
        <v>No</v>
      </c>
      <c r="J1375" s="5" t="str">
        <f>D1367</f>
        <v>Compras Menores</v>
      </c>
    </row>
    <row r="1376" spans="1:10" ht="14.1" customHeight="1" thickBot="1" x14ac:dyDescent="0.3"/>
    <row r="1377" spans="1:10" ht="33.75" customHeight="1" thickBot="1" x14ac:dyDescent="0.25">
      <c r="A1377" s="59" t="s">
        <v>16382</v>
      </c>
      <c r="B1377" s="59" t="s">
        <v>161</v>
      </c>
      <c r="C1377" s="59" t="s">
        <v>11723</v>
      </c>
      <c r="D1377" s="59" t="s">
        <v>14377</v>
      </c>
      <c r="E1377" s="59" t="s">
        <v>10961</v>
      </c>
      <c r="F1377" s="59" t="s">
        <v>11094</v>
      </c>
      <c r="G1377" s="5"/>
      <c r="H1377" s="5"/>
      <c r="I1377" s="5"/>
      <c r="J1377" s="5"/>
    </row>
    <row r="1378" spans="1:10" ht="13.5" customHeight="1" thickBot="1" x14ac:dyDescent="0.25">
      <c r="A1378" s="61" t="s">
        <v>18893</v>
      </c>
      <c r="B1378" s="61" t="s">
        <v>18890</v>
      </c>
      <c r="C1378" s="61" t="s">
        <v>6798</v>
      </c>
      <c r="D1378" s="61" t="s">
        <v>17483</v>
      </c>
      <c r="E1378" s="61" t="s">
        <v>17854</v>
      </c>
      <c r="F1378" s="61"/>
      <c r="G1378" s="5"/>
      <c r="H1378" s="5"/>
      <c r="I1378" s="5"/>
      <c r="J1378" s="5"/>
    </row>
    <row r="1379" spans="1:10" ht="14.1" customHeight="1" thickBot="1" x14ac:dyDescent="0.25">
      <c r="A1379" s="80" t="s">
        <v>14828</v>
      </c>
      <c r="B1379" s="62" t="s">
        <v>8528</v>
      </c>
      <c r="C1379" s="71">
        <v>45110</v>
      </c>
      <c r="D1379" s="80" t="s">
        <v>9385</v>
      </c>
      <c r="E1379" s="62" t="s">
        <v>13092</v>
      </c>
      <c r="F1379" s="61" t="s">
        <v>3080</v>
      </c>
      <c r="G1379" s="5"/>
      <c r="H1379" s="5"/>
      <c r="I1379" s="5"/>
      <c r="J1379" s="5"/>
    </row>
    <row r="1380" spans="1:10" ht="14.1" customHeight="1" thickBot="1" x14ac:dyDescent="0.25">
      <c r="A1380" s="81"/>
      <c r="B1380" s="62" t="s">
        <v>1786</v>
      </c>
      <c r="C1380" s="60">
        <f>IF(C1379="","",IF(AND(MONTH(C1379)&gt;=1,MONTH(C1379)&lt;=3),1,IF(AND(MONTH(C1379)&gt;=4,MONTH(C1379)&lt;=6),2,IF(AND(MONTH(C1379)&gt;=7,MONTH(C1379)&lt;=9),3,4))))</f>
        <v>3</v>
      </c>
      <c r="D1380" s="81"/>
      <c r="E1380" s="62" t="s">
        <v>2417</v>
      </c>
      <c r="F1380" s="61" t="s">
        <v>11111</v>
      </c>
      <c r="G1380" s="5"/>
      <c r="H1380" s="5"/>
      <c r="I1380" s="5"/>
      <c r="J1380" s="5"/>
    </row>
    <row r="1381" spans="1:10" ht="14.1" customHeight="1" thickBot="1" x14ac:dyDescent="0.25">
      <c r="A1381" s="81"/>
      <c r="B1381" s="62" t="s">
        <v>12941</v>
      </c>
      <c r="C1381" s="71">
        <v>45125</v>
      </c>
      <c r="D1381" s="81"/>
      <c r="E1381" s="62" t="s">
        <v>3073</v>
      </c>
      <c r="F1381" s="61" t="s">
        <v>11111</v>
      </c>
      <c r="G1381" s="5"/>
      <c r="H1381" s="5"/>
      <c r="I1381" s="5"/>
      <c r="J1381" s="5"/>
    </row>
    <row r="1382" spans="1:10" ht="14.1" customHeight="1" thickBot="1" x14ac:dyDescent="0.25">
      <c r="A1382" s="81"/>
      <c r="B1382" s="62" t="s">
        <v>1786</v>
      </c>
      <c r="C1382" s="60">
        <f>IF(C1381="","",IF(AND(MONTH(C1381)&gt;=1,MONTH(C1381)&lt;=3),1,IF(AND(MONTH(C1381)&gt;=4,MONTH(C1381)&lt;=6),2,IF(AND(MONTH(C1381)&gt;=7,MONTH(C1381)&lt;=9),3,4))))</f>
        <v>3</v>
      </c>
      <c r="D1382" s="81"/>
      <c r="E1382" s="62" t="s">
        <v>13191</v>
      </c>
      <c r="F1382" s="61" t="s">
        <v>11111</v>
      </c>
      <c r="G1382" s="5"/>
      <c r="H1382" s="5"/>
      <c r="I1382" s="5"/>
      <c r="J1382" s="5"/>
    </row>
    <row r="1383" spans="1:10" ht="14.1" customHeight="1" thickBot="1" x14ac:dyDescent="0.25">
      <c r="A1383" s="5"/>
      <c r="B1383" s="5"/>
      <c r="C1383" s="5"/>
      <c r="D1383" s="5"/>
      <c r="E1383" s="5"/>
      <c r="F1383" s="5"/>
      <c r="G1383" s="5"/>
      <c r="H1383" s="5"/>
      <c r="I1383" s="5"/>
      <c r="J1383" s="5"/>
    </row>
    <row r="1384" spans="1:10" ht="14.1" customHeight="1" thickBot="1" x14ac:dyDescent="0.25">
      <c r="A1384" s="67" t="s">
        <v>15735</v>
      </c>
      <c r="B1384" s="67" t="s">
        <v>16146</v>
      </c>
      <c r="C1384" s="67" t="s">
        <v>15641</v>
      </c>
      <c r="D1384" s="67" t="s">
        <v>15251</v>
      </c>
      <c r="E1384" s="67" t="s">
        <v>6932</v>
      </c>
      <c r="F1384" s="67" t="s">
        <v>15280</v>
      </c>
      <c r="G1384" s="5"/>
      <c r="H1384" s="5"/>
      <c r="I1384" s="5"/>
      <c r="J1384" s="5"/>
    </row>
    <row r="1385" spans="1:10" ht="13.5" customHeight="1" x14ac:dyDescent="0.2">
      <c r="A1385" s="77">
        <v>84131602</v>
      </c>
      <c r="B1385" s="64" t="str">
        <f ca="1">IFERROR(INDEX(UNSPSCDes,MATCH(INDIRECT(ADDRESS(ROW(),COLUMN()-1,4)),UNSPSCCode,0)),"")</f>
        <v>Seguros de asistencia médica y hospitalización</v>
      </c>
      <c r="C1385" s="63" t="s">
        <v>18143</v>
      </c>
      <c r="D1385" s="63">
        <v>3</v>
      </c>
      <c r="E1385" s="66">
        <v>100000</v>
      </c>
      <c r="F1385" s="65">
        <f ca="1">INDIRECT(ADDRESS(ROW(),COLUMN()-2,4))*INDIRECT(ADDRESS(ROW(),COLUMN()-1,4))</f>
        <v>300000</v>
      </c>
      <c r="G1385" s="5"/>
      <c r="H1385" s="5"/>
      <c r="I1385" s="5"/>
      <c r="J1385" s="5"/>
    </row>
    <row r="1386" spans="1:10" ht="14.1" customHeight="1" x14ac:dyDescent="0.2">
      <c r="A1386" s="5"/>
      <c r="B1386" s="5"/>
      <c r="C1386" s="5"/>
      <c r="D1386" s="5"/>
      <c r="E1386" s="68" t="s">
        <v>12549</v>
      </c>
      <c r="F1386" s="69">
        <f ca="1">SUM(Table3124[MONTO TOTAL ESTIMADO])</f>
        <v>300000</v>
      </c>
      <c r="G1386" s="5"/>
      <c r="H1386" s="5" t="str">
        <f>C1378</f>
        <v>Servicios</v>
      </c>
      <c r="I1386" s="5" t="str">
        <f>E1378</f>
        <v>No</v>
      </c>
      <c r="J1386" s="5" t="str">
        <f>D1378</f>
        <v>Compras Menores</v>
      </c>
    </row>
    <row r="1387" spans="1:10" ht="14.1" customHeight="1" thickBot="1" x14ac:dyDescent="0.3"/>
    <row r="1388" spans="1:10" ht="33.75" customHeight="1" thickBot="1" x14ac:dyDescent="0.25">
      <c r="A1388" s="59" t="s">
        <v>16382</v>
      </c>
      <c r="B1388" s="59" t="s">
        <v>161</v>
      </c>
      <c r="C1388" s="59" t="s">
        <v>11723</v>
      </c>
      <c r="D1388" s="59" t="s">
        <v>14377</v>
      </c>
      <c r="E1388" s="59" t="s">
        <v>10961</v>
      </c>
      <c r="F1388" s="59" t="s">
        <v>11094</v>
      </c>
      <c r="G1388" s="5"/>
      <c r="H1388" s="5"/>
      <c r="I1388" s="5"/>
      <c r="J1388" s="5"/>
    </row>
    <row r="1389" spans="1:10" ht="13.5" customHeight="1" thickBot="1" x14ac:dyDescent="0.25">
      <c r="A1389" s="61" t="s">
        <v>18893</v>
      </c>
      <c r="B1389" s="61" t="s">
        <v>18890</v>
      </c>
      <c r="C1389" s="61" t="s">
        <v>6798</v>
      </c>
      <c r="D1389" s="61" t="s">
        <v>17483</v>
      </c>
      <c r="E1389" s="61" t="s">
        <v>17854</v>
      </c>
      <c r="F1389" s="61"/>
      <c r="G1389" s="5"/>
      <c r="H1389" s="5"/>
      <c r="I1389" s="5"/>
      <c r="J1389" s="5"/>
    </row>
    <row r="1390" spans="1:10" ht="14.1" customHeight="1" thickBot="1" x14ac:dyDescent="0.25">
      <c r="A1390" s="80" t="s">
        <v>14828</v>
      </c>
      <c r="B1390" s="62" t="s">
        <v>8528</v>
      </c>
      <c r="C1390" s="71">
        <v>45201</v>
      </c>
      <c r="D1390" s="80" t="s">
        <v>9385</v>
      </c>
      <c r="E1390" s="62" t="s">
        <v>13092</v>
      </c>
      <c r="F1390" s="61" t="s">
        <v>3080</v>
      </c>
      <c r="G1390" s="5"/>
      <c r="H1390" s="5"/>
      <c r="I1390" s="5"/>
      <c r="J1390" s="5"/>
    </row>
    <row r="1391" spans="1:10" ht="14.1" customHeight="1" thickBot="1" x14ac:dyDescent="0.25">
      <c r="A1391" s="81"/>
      <c r="B1391" s="62" t="s">
        <v>1786</v>
      </c>
      <c r="C1391" s="60">
        <f>IF(C1390="","",IF(AND(MONTH(C1390)&gt;=1,MONTH(C1390)&lt;=3),1,IF(AND(MONTH(C1390)&gt;=4,MONTH(C1390)&lt;=6),2,IF(AND(MONTH(C1390)&gt;=7,MONTH(C1390)&lt;=9),3,4))))</f>
        <v>4</v>
      </c>
      <c r="D1391" s="81"/>
      <c r="E1391" s="62" t="s">
        <v>2417</v>
      </c>
      <c r="F1391" s="61" t="s">
        <v>11111</v>
      </c>
      <c r="G1391" s="5"/>
      <c r="H1391" s="5"/>
      <c r="I1391" s="5"/>
      <c r="J1391" s="5"/>
    </row>
    <row r="1392" spans="1:10" ht="14.1" customHeight="1" thickBot="1" x14ac:dyDescent="0.25">
      <c r="A1392" s="81"/>
      <c r="B1392" s="62" t="s">
        <v>12941</v>
      </c>
      <c r="C1392" s="71">
        <v>45216</v>
      </c>
      <c r="D1392" s="81"/>
      <c r="E1392" s="62" t="s">
        <v>3073</v>
      </c>
      <c r="F1392" s="61" t="s">
        <v>11111</v>
      </c>
      <c r="G1392" s="5"/>
      <c r="H1392" s="5"/>
      <c r="I1392" s="5"/>
      <c r="J1392" s="5"/>
    </row>
    <row r="1393" spans="1:10" ht="14.1" customHeight="1" thickBot="1" x14ac:dyDescent="0.25">
      <c r="A1393" s="81"/>
      <c r="B1393" s="62" t="s">
        <v>1786</v>
      </c>
      <c r="C1393" s="60">
        <f>IF(C1392="","",IF(AND(MONTH(C1392)&gt;=1,MONTH(C1392)&lt;=3),1,IF(AND(MONTH(C1392)&gt;=4,MONTH(C1392)&lt;=6),2,IF(AND(MONTH(C1392)&gt;=7,MONTH(C1392)&lt;=9),3,4))))</f>
        <v>4</v>
      </c>
      <c r="D1393" s="81"/>
      <c r="E1393" s="62" t="s">
        <v>13191</v>
      </c>
      <c r="F1393" s="61" t="s">
        <v>11111</v>
      </c>
      <c r="G1393" s="5"/>
      <c r="H1393" s="5"/>
      <c r="I1393" s="5"/>
      <c r="J1393" s="5"/>
    </row>
    <row r="1394" spans="1:10" ht="14.1" customHeight="1" thickBot="1" x14ac:dyDescent="0.25">
      <c r="A1394" s="5"/>
      <c r="B1394" s="5"/>
      <c r="C1394" s="5"/>
      <c r="D1394" s="5"/>
      <c r="E1394" s="5"/>
      <c r="F1394" s="5"/>
      <c r="G1394" s="5"/>
      <c r="H1394" s="5"/>
      <c r="I1394" s="5"/>
      <c r="J1394" s="5"/>
    </row>
    <row r="1395" spans="1:10" ht="14.1" customHeight="1" thickBot="1" x14ac:dyDescent="0.25">
      <c r="A1395" s="67" t="s">
        <v>15735</v>
      </c>
      <c r="B1395" s="67" t="s">
        <v>16146</v>
      </c>
      <c r="C1395" s="67" t="s">
        <v>15641</v>
      </c>
      <c r="D1395" s="67" t="s">
        <v>15251</v>
      </c>
      <c r="E1395" s="67" t="s">
        <v>6932</v>
      </c>
      <c r="F1395" s="67" t="s">
        <v>15280</v>
      </c>
      <c r="G1395" s="5"/>
      <c r="H1395" s="5"/>
      <c r="I1395" s="5"/>
      <c r="J1395" s="5"/>
    </row>
    <row r="1396" spans="1:10" ht="13.5" customHeight="1" x14ac:dyDescent="0.2">
      <c r="A1396" s="77">
        <v>84131602</v>
      </c>
      <c r="B1396" s="64" t="str">
        <f ca="1">IFERROR(INDEX(UNSPSCDes,MATCH(INDIRECT(ADDRESS(ROW(),COLUMN()-1,4)),UNSPSCCode,0)),"")</f>
        <v>Seguros de asistencia médica y hospitalización</v>
      </c>
      <c r="C1396" s="63" t="s">
        <v>18143</v>
      </c>
      <c r="D1396" s="63">
        <v>3</v>
      </c>
      <c r="E1396" s="66">
        <v>100000</v>
      </c>
      <c r="F1396" s="65">
        <f ca="1">INDIRECT(ADDRESS(ROW(),COLUMN()-2,4))*INDIRECT(ADDRESS(ROW(),COLUMN()-1,4))</f>
        <v>300000</v>
      </c>
      <c r="G1396" s="5"/>
      <c r="H1396" s="5"/>
      <c r="I1396" s="5"/>
      <c r="J1396" s="5"/>
    </row>
    <row r="1397" spans="1:10" ht="14.1" customHeight="1" x14ac:dyDescent="0.2">
      <c r="A1397" s="5"/>
      <c r="B1397" s="5"/>
      <c r="C1397" s="5"/>
      <c r="D1397" s="5"/>
      <c r="E1397" s="68" t="s">
        <v>12549</v>
      </c>
      <c r="F1397" s="69">
        <f ca="1">SUM(Table3125[MONTO TOTAL ESTIMADO])</f>
        <v>300000</v>
      </c>
      <c r="G1397" s="5"/>
      <c r="H1397" s="5" t="str">
        <f>C1389</f>
        <v>Servicios</v>
      </c>
      <c r="I1397" s="5" t="str">
        <f>E1389</f>
        <v>No</v>
      </c>
      <c r="J1397" s="5" t="str">
        <f>D1389</f>
        <v>Compras Menores</v>
      </c>
    </row>
    <row r="1398" spans="1:10" ht="14.1" customHeight="1" thickBot="1" x14ac:dyDescent="0.3"/>
    <row r="1399" spans="1:10" ht="33.75" customHeight="1" thickBot="1" x14ac:dyDescent="0.25">
      <c r="A1399" s="59" t="s">
        <v>16382</v>
      </c>
      <c r="B1399" s="59" t="s">
        <v>161</v>
      </c>
      <c r="C1399" s="59" t="s">
        <v>11723</v>
      </c>
      <c r="D1399" s="59" t="s">
        <v>14377</v>
      </c>
      <c r="E1399" s="59" t="s">
        <v>10961</v>
      </c>
      <c r="F1399" s="59" t="s">
        <v>11094</v>
      </c>
      <c r="G1399" s="5"/>
      <c r="H1399" s="5"/>
      <c r="I1399" s="5"/>
      <c r="J1399" s="5"/>
    </row>
    <row r="1400" spans="1:10" ht="13.5" customHeight="1" thickBot="1" x14ac:dyDescent="0.25">
      <c r="A1400" s="61" t="s">
        <v>18891</v>
      </c>
      <c r="B1400" s="61" t="s">
        <v>18891</v>
      </c>
      <c r="C1400" s="61" t="s">
        <v>17798</v>
      </c>
      <c r="D1400" s="61" t="s">
        <v>17483</v>
      </c>
      <c r="E1400" s="61" t="s">
        <v>17854</v>
      </c>
      <c r="F1400" s="61"/>
      <c r="G1400" s="5"/>
      <c r="H1400" s="5"/>
      <c r="I1400" s="5"/>
      <c r="J1400" s="5"/>
    </row>
    <row r="1401" spans="1:10" ht="14.1" customHeight="1" thickBot="1" x14ac:dyDescent="0.25">
      <c r="A1401" s="80" t="s">
        <v>14828</v>
      </c>
      <c r="B1401" s="62" t="s">
        <v>8528</v>
      </c>
      <c r="C1401" s="71">
        <v>45019</v>
      </c>
      <c r="D1401" s="80" t="s">
        <v>9385</v>
      </c>
      <c r="E1401" s="62" t="s">
        <v>13092</v>
      </c>
      <c r="F1401" s="61" t="s">
        <v>3080</v>
      </c>
      <c r="G1401" s="5"/>
      <c r="H1401" s="5"/>
      <c r="I1401" s="5"/>
      <c r="J1401" s="5"/>
    </row>
    <row r="1402" spans="1:10" ht="14.1" customHeight="1" thickBot="1" x14ac:dyDescent="0.25">
      <c r="A1402" s="81"/>
      <c r="B1402" s="62" t="s">
        <v>1786</v>
      </c>
      <c r="C1402" s="60">
        <f>IF(C1401="","",IF(AND(MONTH(C1401)&gt;=1,MONTH(C1401)&lt;=3),1,IF(AND(MONTH(C1401)&gt;=4,MONTH(C1401)&lt;=6),2,IF(AND(MONTH(C1401)&gt;=7,MONTH(C1401)&lt;=9),3,4))))</f>
        <v>2</v>
      </c>
      <c r="D1402" s="81"/>
      <c r="E1402" s="62" t="s">
        <v>2417</v>
      </c>
      <c r="F1402" s="61" t="s">
        <v>11111</v>
      </c>
      <c r="G1402" s="5"/>
      <c r="H1402" s="5"/>
      <c r="I1402" s="5"/>
      <c r="J1402" s="5"/>
    </row>
    <row r="1403" spans="1:10" ht="14.1" customHeight="1" thickBot="1" x14ac:dyDescent="0.25">
      <c r="A1403" s="81"/>
      <c r="B1403" s="62" t="s">
        <v>12941</v>
      </c>
      <c r="C1403" s="71">
        <v>45034</v>
      </c>
      <c r="D1403" s="81"/>
      <c r="E1403" s="62" t="s">
        <v>3073</v>
      </c>
      <c r="F1403" s="61" t="s">
        <v>11111</v>
      </c>
      <c r="G1403" s="5"/>
      <c r="H1403" s="5"/>
      <c r="I1403" s="5"/>
      <c r="J1403" s="5"/>
    </row>
    <row r="1404" spans="1:10" ht="14.1" customHeight="1" thickBot="1" x14ac:dyDescent="0.25">
      <c r="A1404" s="81"/>
      <c r="B1404" s="62" t="s">
        <v>1786</v>
      </c>
      <c r="C1404" s="60">
        <f>IF(C1403="","",IF(AND(MONTH(C1403)&gt;=1,MONTH(C1403)&lt;=3),1,IF(AND(MONTH(C1403)&gt;=4,MONTH(C1403)&lt;=6),2,IF(AND(MONTH(C1403)&gt;=7,MONTH(C1403)&lt;=9),3,4))))</f>
        <v>2</v>
      </c>
      <c r="D1404" s="81"/>
      <c r="E1404" s="62" t="s">
        <v>13191</v>
      </c>
      <c r="F1404" s="61" t="s">
        <v>11111</v>
      </c>
      <c r="G1404" s="5"/>
      <c r="H1404" s="5"/>
      <c r="I1404" s="5"/>
      <c r="J1404" s="5"/>
    </row>
    <row r="1405" spans="1:10" ht="14.1" customHeight="1" thickBot="1" x14ac:dyDescent="0.25">
      <c r="A1405" s="5"/>
      <c r="B1405" s="5"/>
      <c r="C1405" s="5"/>
      <c r="D1405" s="5"/>
      <c r="E1405" s="5"/>
      <c r="F1405" s="5"/>
      <c r="G1405" s="5"/>
      <c r="H1405" s="5"/>
      <c r="I1405" s="5"/>
      <c r="J1405" s="5"/>
    </row>
    <row r="1406" spans="1:10" ht="14.1" customHeight="1" thickBot="1" x14ac:dyDescent="0.25">
      <c r="A1406" s="67" t="s">
        <v>15735</v>
      </c>
      <c r="B1406" s="67" t="s">
        <v>16146</v>
      </c>
      <c r="C1406" s="67" t="s">
        <v>15641</v>
      </c>
      <c r="D1406" s="67" t="s">
        <v>15251</v>
      </c>
      <c r="E1406" s="67" t="s">
        <v>6932</v>
      </c>
      <c r="F1406" s="67" t="s">
        <v>15280</v>
      </c>
      <c r="G1406" s="5"/>
      <c r="H1406" s="5"/>
      <c r="I1406" s="5"/>
      <c r="J1406" s="5"/>
    </row>
    <row r="1407" spans="1:10" ht="13.5" customHeight="1" x14ac:dyDescent="0.2">
      <c r="A1407" s="63">
        <v>43232105</v>
      </c>
      <c r="B1407" s="64" t="str">
        <f ca="1">IFERROR(INDEX(UNSPSCDes,MATCH(INDIRECT(ADDRESS(ROW(),COLUMN()-1,4)),UNSPSCCode,0)),"")</f>
        <v>Software de gráficas</v>
      </c>
      <c r="C1407" s="63" t="s">
        <v>1449</v>
      </c>
      <c r="D1407" s="63">
        <v>1</v>
      </c>
      <c r="E1407" s="66">
        <v>579000</v>
      </c>
      <c r="F1407" s="65">
        <f ca="1">INDIRECT(ADDRESS(ROW(),COLUMN()-2,4))*INDIRECT(ADDRESS(ROW(),COLUMN()-1,4))</f>
        <v>579000</v>
      </c>
      <c r="G1407" s="5"/>
      <c r="H1407" s="5"/>
      <c r="I1407" s="5"/>
      <c r="J1407" s="5"/>
    </row>
    <row r="1408" spans="1:10" ht="13.5" customHeight="1" x14ac:dyDescent="0.2">
      <c r="A1408" s="77">
        <v>43231513</v>
      </c>
      <c r="B1408" s="64" t="str">
        <f ca="1">IFERROR(INDEX(UNSPSCDes,MATCH(INDIRECT(ADDRESS(ROW(),COLUMN()-1,4)),UNSPSCCode,0)),"")</f>
        <v>Software para oficinas</v>
      </c>
      <c r="C1408" s="63" t="s">
        <v>1449</v>
      </c>
      <c r="D1408" s="63">
        <v>5</v>
      </c>
      <c r="E1408" s="66">
        <v>96500</v>
      </c>
      <c r="F1408" s="65">
        <f ca="1">INDIRECT(ADDRESS(ROW(),COLUMN()-2,4))*INDIRECT(ADDRESS(ROW(),COLUMN()-1,4))</f>
        <v>482500</v>
      </c>
      <c r="G1408" s="5"/>
      <c r="H1408" s="5"/>
      <c r="I1408" s="5"/>
      <c r="J1408" s="5"/>
    </row>
    <row r="1409" spans="1:10" ht="13.5" customHeight="1" x14ac:dyDescent="0.2">
      <c r="A1409" s="77">
        <v>43231513</v>
      </c>
      <c r="B1409" s="64" t="str">
        <f ca="1">IFERROR(INDEX(UNSPSCDes,MATCH(INDIRECT(ADDRESS(ROW(),COLUMN()-1,4)),UNSPSCCode,0)),"")</f>
        <v>Software para oficinas</v>
      </c>
      <c r="C1409" s="63" t="s">
        <v>1449</v>
      </c>
      <c r="D1409" s="63">
        <v>2</v>
      </c>
      <c r="E1409" s="66">
        <v>11886</v>
      </c>
      <c r="F1409" s="65">
        <f ca="1">INDIRECT(ADDRESS(ROW(),COLUMN()-2,4))*INDIRECT(ADDRESS(ROW(),COLUMN()-1,4))</f>
        <v>23772</v>
      </c>
      <c r="G1409" s="5"/>
      <c r="H1409" s="5"/>
      <c r="I1409" s="5"/>
      <c r="J1409" s="5"/>
    </row>
    <row r="1410" spans="1:10" ht="14.1" customHeight="1" x14ac:dyDescent="0.2">
      <c r="A1410" s="5"/>
      <c r="B1410" s="5"/>
      <c r="C1410" s="5"/>
      <c r="D1410" s="5"/>
      <c r="E1410" s="68" t="s">
        <v>12549</v>
      </c>
      <c r="F1410" s="69">
        <f ca="1">SUM(Table3126[MONTO TOTAL ESTIMADO])</f>
        <v>1085272</v>
      </c>
      <c r="G1410" s="5"/>
      <c r="H1410" s="5" t="str">
        <f>C1400</f>
        <v>Bienes</v>
      </c>
      <c r="I1410" s="5" t="str">
        <f>E1400</f>
        <v>No</v>
      </c>
      <c r="J1410" s="5" t="str">
        <f>D1400</f>
        <v>Compras Menores</v>
      </c>
    </row>
    <row r="1411" spans="1:10" ht="14.1" customHeight="1" thickBot="1" x14ac:dyDescent="0.3"/>
    <row r="1412" spans="1:10" ht="33.75" customHeight="1" thickBot="1" x14ac:dyDescent="0.25">
      <c r="A1412" s="59" t="s">
        <v>16382</v>
      </c>
      <c r="B1412" s="59" t="s">
        <v>161</v>
      </c>
      <c r="C1412" s="59" t="s">
        <v>11723</v>
      </c>
      <c r="D1412" s="59" t="s">
        <v>14377</v>
      </c>
      <c r="E1412" s="59" t="s">
        <v>10961</v>
      </c>
      <c r="F1412" s="59" t="s">
        <v>11094</v>
      </c>
      <c r="G1412" s="5"/>
      <c r="H1412" s="5"/>
      <c r="I1412" s="5"/>
      <c r="J1412" s="5"/>
    </row>
    <row r="1413" spans="1:10" ht="13.5" customHeight="1" thickBot="1" x14ac:dyDescent="0.25">
      <c r="A1413" s="61" t="s">
        <v>18892</v>
      </c>
      <c r="B1413" s="61" t="s">
        <v>18894</v>
      </c>
      <c r="C1413" s="61" t="s">
        <v>6798</v>
      </c>
      <c r="D1413" s="61" t="s">
        <v>10170</v>
      </c>
      <c r="E1413" s="61" t="s">
        <v>6033</v>
      </c>
      <c r="F1413" s="61"/>
      <c r="G1413" s="5"/>
      <c r="H1413" s="5"/>
      <c r="I1413" s="5"/>
      <c r="J1413" s="5"/>
    </row>
    <row r="1414" spans="1:10" ht="14.1" customHeight="1" thickBot="1" x14ac:dyDescent="0.25">
      <c r="A1414" s="80" t="s">
        <v>14828</v>
      </c>
      <c r="B1414" s="62" t="s">
        <v>8528</v>
      </c>
      <c r="C1414" s="71">
        <v>44928</v>
      </c>
      <c r="D1414" s="80" t="s">
        <v>9385</v>
      </c>
      <c r="E1414" s="62" t="s">
        <v>13092</v>
      </c>
      <c r="F1414" s="61" t="s">
        <v>3080</v>
      </c>
      <c r="G1414" s="5"/>
      <c r="H1414" s="5"/>
      <c r="I1414" s="5"/>
      <c r="J1414" s="5"/>
    </row>
    <row r="1415" spans="1:10" ht="14.1" customHeight="1" thickBot="1" x14ac:dyDescent="0.25">
      <c r="A1415" s="81"/>
      <c r="B1415" s="62" t="s">
        <v>1786</v>
      </c>
      <c r="C1415" s="60">
        <f>IF(C1414="","",IF(AND(MONTH(C1414)&gt;=1,MONTH(C1414)&lt;=3),1,IF(AND(MONTH(C1414)&gt;=4,MONTH(C1414)&lt;=6),2,IF(AND(MONTH(C1414)&gt;=7,MONTH(C1414)&lt;=9),3,4))))</f>
        <v>1</v>
      </c>
      <c r="D1415" s="81"/>
      <c r="E1415" s="62" t="s">
        <v>2417</v>
      </c>
      <c r="F1415" s="61" t="s">
        <v>11111</v>
      </c>
      <c r="G1415" s="5"/>
      <c r="H1415" s="5"/>
      <c r="I1415" s="5"/>
      <c r="J1415" s="5"/>
    </row>
    <row r="1416" spans="1:10" ht="14.1" customHeight="1" thickBot="1" x14ac:dyDescent="0.25">
      <c r="A1416" s="81"/>
      <c r="B1416" s="62" t="s">
        <v>12941</v>
      </c>
      <c r="C1416" s="71">
        <v>44929</v>
      </c>
      <c r="D1416" s="81"/>
      <c r="E1416" s="62" t="s">
        <v>3073</v>
      </c>
      <c r="F1416" s="61" t="s">
        <v>11111</v>
      </c>
      <c r="G1416" s="5"/>
      <c r="H1416" s="5"/>
      <c r="I1416" s="5"/>
      <c r="J1416" s="5"/>
    </row>
    <row r="1417" spans="1:10" ht="14.1" customHeight="1" thickBot="1" x14ac:dyDescent="0.25">
      <c r="A1417" s="81"/>
      <c r="B1417" s="62" t="s">
        <v>1786</v>
      </c>
      <c r="C1417" s="60">
        <f>IF(C1416="","",IF(AND(MONTH(C1416)&gt;=1,MONTH(C1416)&lt;=3),1,IF(AND(MONTH(C1416)&gt;=4,MONTH(C1416)&lt;=6),2,IF(AND(MONTH(C1416)&gt;=7,MONTH(C1416)&lt;=9),3,4))))</f>
        <v>1</v>
      </c>
      <c r="D1417" s="81"/>
      <c r="E1417" s="62" t="s">
        <v>13191</v>
      </c>
      <c r="F1417" s="61" t="s">
        <v>11111</v>
      </c>
      <c r="G1417" s="5"/>
      <c r="H1417" s="5"/>
      <c r="I1417" s="5"/>
      <c r="J1417" s="5"/>
    </row>
    <row r="1418" spans="1:10" ht="14.1" customHeight="1" thickBot="1" x14ac:dyDescent="0.25">
      <c r="A1418" s="5"/>
      <c r="B1418" s="5"/>
      <c r="C1418" s="5"/>
      <c r="D1418" s="5"/>
      <c r="E1418" s="5"/>
      <c r="F1418" s="5"/>
      <c r="G1418" s="5"/>
      <c r="H1418" s="5"/>
      <c r="I1418" s="5"/>
      <c r="J1418" s="5"/>
    </row>
    <row r="1419" spans="1:10" ht="14.1" customHeight="1" thickBot="1" x14ac:dyDescent="0.25">
      <c r="A1419" s="67" t="s">
        <v>15735</v>
      </c>
      <c r="B1419" s="67" t="s">
        <v>16146</v>
      </c>
      <c r="C1419" s="67" t="s">
        <v>15641</v>
      </c>
      <c r="D1419" s="67" t="s">
        <v>15251</v>
      </c>
      <c r="E1419" s="67" t="s">
        <v>6932</v>
      </c>
      <c r="F1419" s="67" t="s">
        <v>15280</v>
      </c>
      <c r="G1419" s="5"/>
      <c r="H1419" s="5"/>
      <c r="I1419" s="5"/>
      <c r="J1419" s="5"/>
    </row>
    <row r="1420" spans="1:10" ht="13.5" customHeight="1" x14ac:dyDescent="0.2">
      <c r="A1420" s="77">
        <v>56112103</v>
      </c>
      <c r="B1420" s="64" t="str">
        <f ca="1">IFERROR(INDEX(UNSPSCDes,MATCH(INDIRECT(ADDRESS(ROW(),COLUMN()-1,4)),UNSPSCCode,0)),"")</f>
        <v>Sillas para visitantes</v>
      </c>
      <c r="C1420" s="63" t="s">
        <v>1449</v>
      </c>
      <c r="D1420" s="63">
        <v>500</v>
      </c>
      <c r="E1420" s="66">
        <v>33</v>
      </c>
      <c r="F1420" s="65">
        <f ca="1">INDIRECT(ADDRESS(ROW(),COLUMN()-2,4))*INDIRECT(ADDRESS(ROW(),COLUMN()-1,4))</f>
        <v>16500</v>
      </c>
      <c r="G1420" s="5"/>
      <c r="H1420" s="5"/>
      <c r="I1420" s="5"/>
      <c r="J1420" s="5"/>
    </row>
    <row r="1421" spans="1:10" ht="13.5" customHeight="1" x14ac:dyDescent="0.2">
      <c r="A1421" s="77">
        <v>56101519</v>
      </c>
      <c r="B1421" s="64" t="str">
        <f ca="1">IFERROR(INDEX(UNSPSCDes,MATCH(INDIRECT(ADDRESS(ROW(),COLUMN()-1,4)),UNSPSCCode,0)),"")</f>
        <v>Mesas</v>
      </c>
      <c r="C1421" s="63" t="s">
        <v>1449</v>
      </c>
      <c r="D1421" s="63">
        <v>42</v>
      </c>
      <c r="E1421" s="66">
        <v>540</v>
      </c>
      <c r="F1421" s="65">
        <f ca="1">INDIRECT(ADDRESS(ROW(),COLUMN()-2,4))*INDIRECT(ADDRESS(ROW(),COLUMN()-1,4))</f>
        <v>22680</v>
      </c>
      <c r="G1421" s="5"/>
      <c r="H1421" s="5"/>
      <c r="I1421" s="5"/>
      <c r="J1421" s="5"/>
    </row>
    <row r="1422" spans="1:10" ht="13.5" customHeight="1" x14ac:dyDescent="0.2">
      <c r="A1422" s="77">
        <v>80141607</v>
      </c>
      <c r="B1422" s="64" t="str">
        <f ca="1">IFERROR(INDEX(UNSPSCDes,MATCH(INDIRECT(ADDRESS(ROW(),COLUMN()-1,4)),UNSPSCCode,0)),"")</f>
        <v>Gestión de eventos</v>
      </c>
      <c r="C1422" s="63" t="s">
        <v>1449</v>
      </c>
      <c r="D1422" s="63">
        <v>2</v>
      </c>
      <c r="E1422" s="66">
        <v>23000</v>
      </c>
      <c r="F1422" s="65">
        <f ca="1">INDIRECT(ADDRESS(ROW(),COLUMN()-2,4))*INDIRECT(ADDRESS(ROW(),COLUMN()-1,4))</f>
        <v>46000</v>
      </c>
      <c r="G1422" s="5"/>
      <c r="H1422" s="5"/>
      <c r="I1422" s="5"/>
      <c r="J1422" s="5"/>
    </row>
    <row r="1423" spans="1:10" ht="13.5" customHeight="1" x14ac:dyDescent="0.2">
      <c r="A1423" s="63">
        <v>80141902</v>
      </c>
      <c r="B1423" s="64" t="str">
        <f ca="1">IFERROR(INDEX(UNSPSCDes,MATCH(INDIRECT(ADDRESS(ROW(),COLUMN()-1,4)),UNSPSCCode,0)),"")</f>
        <v>Reuniones y eventos</v>
      </c>
      <c r="C1423" s="63" t="s">
        <v>1449</v>
      </c>
      <c r="D1423" s="63">
        <v>2</v>
      </c>
      <c r="E1423" s="66">
        <v>25423.73</v>
      </c>
      <c r="F1423" s="65">
        <f ca="1">INDIRECT(ADDRESS(ROW(),COLUMN()-2,4))*INDIRECT(ADDRESS(ROW(),COLUMN()-1,4))</f>
        <v>50847.46</v>
      </c>
      <c r="G1423" s="5"/>
      <c r="H1423" s="5"/>
      <c r="I1423" s="5"/>
      <c r="J1423" s="5"/>
    </row>
    <row r="1424" spans="1:10" ht="13.5" customHeight="1" x14ac:dyDescent="0.2">
      <c r="A1424" s="77">
        <v>80141607</v>
      </c>
      <c r="B1424" s="64" t="str">
        <f ca="1">IFERROR(INDEX(UNSPSCDes,MATCH(INDIRECT(ADDRESS(ROW(),COLUMN()-1,4)),UNSPSCCode,0)),"")</f>
        <v>Gestión de eventos</v>
      </c>
      <c r="C1424" s="63" t="s">
        <v>1449</v>
      </c>
      <c r="D1424" s="63">
        <v>1</v>
      </c>
      <c r="E1424" s="66">
        <v>531000</v>
      </c>
      <c r="F1424" s="65">
        <f ca="1">INDIRECT(ADDRESS(ROW(),COLUMN()-2,4))*INDIRECT(ADDRESS(ROW(),COLUMN()-1,4))</f>
        <v>531000</v>
      </c>
      <c r="G1424" s="5"/>
      <c r="H1424" s="5"/>
      <c r="I1424" s="5"/>
      <c r="J1424" s="5"/>
    </row>
    <row r="1425" spans="1:10" ht="14.1" customHeight="1" x14ac:dyDescent="0.2">
      <c r="A1425" s="5"/>
      <c r="B1425" s="5"/>
      <c r="C1425" s="5"/>
      <c r="D1425" s="5"/>
      <c r="E1425" s="68" t="s">
        <v>12549</v>
      </c>
      <c r="F1425" s="69">
        <f ca="1">SUM(Table3128[MONTO TOTAL ESTIMADO])</f>
        <v>667027.46</v>
      </c>
      <c r="G1425" s="5"/>
      <c r="H1425" s="5" t="str">
        <f>C1413</f>
        <v>Servicios</v>
      </c>
      <c r="I1425" s="5" t="str">
        <f>E1413</f>
        <v>MIPYME Mujeres</v>
      </c>
      <c r="J1425" s="5" t="str">
        <f>D1413</f>
        <v>Compras por debajo del Umbral</v>
      </c>
    </row>
    <row r="1426" spans="1:10" ht="14.1" customHeight="1" thickBot="1" x14ac:dyDescent="0.3"/>
    <row r="1427" spans="1:10" ht="33.75" customHeight="1" thickBot="1" x14ac:dyDescent="0.25">
      <c r="A1427" s="59" t="s">
        <v>16382</v>
      </c>
      <c r="B1427" s="59" t="s">
        <v>161</v>
      </c>
      <c r="C1427" s="59" t="s">
        <v>11723</v>
      </c>
      <c r="D1427" s="59" t="s">
        <v>14377</v>
      </c>
      <c r="E1427" s="59" t="s">
        <v>10961</v>
      </c>
      <c r="F1427" s="59" t="s">
        <v>11094</v>
      </c>
      <c r="G1427" s="5"/>
      <c r="H1427" s="5"/>
      <c r="I1427" s="5"/>
      <c r="J1427" s="5"/>
    </row>
    <row r="1428" spans="1:10" ht="14.1" customHeight="1" thickBot="1" x14ac:dyDescent="0.25">
      <c r="A1428" s="61" t="s">
        <v>18892</v>
      </c>
      <c r="B1428" s="61" t="s">
        <v>18895</v>
      </c>
      <c r="C1428" s="61" t="s">
        <v>6798</v>
      </c>
      <c r="D1428" s="61" t="s">
        <v>17483</v>
      </c>
      <c r="E1428" s="61" t="s">
        <v>6033</v>
      </c>
      <c r="F1428" s="61"/>
      <c r="G1428" s="5"/>
      <c r="H1428" s="5"/>
      <c r="I1428" s="5"/>
      <c r="J1428" s="5"/>
    </row>
    <row r="1429" spans="1:10" ht="14.1" customHeight="1" thickBot="1" x14ac:dyDescent="0.25">
      <c r="A1429" s="80" t="s">
        <v>14828</v>
      </c>
      <c r="B1429" s="62" t="s">
        <v>8528</v>
      </c>
      <c r="C1429" s="71">
        <v>45019</v>
      </c>
      <c r="D1429" s="80" t="s">
        <v>9385</v>
      </c>
      <c r="E1429" s="62" t="s">
        <v>13092</v>
      </c>
      <c r="F1429" s="61" t="s">
        <v>3080</v>
      </c>
      <c r="G1429" s="5"/>
      <c r="H1429" s="5"/>
      <c r="I1429" s="5"/>
      <c r="J1429" s="5"/>
    </row>
    <row r="1430" spans="1:10" ht="14.1" customHeight="1" thickBot="1" x14ac:dyDescent="0.25">
      <c r="A1430" s="81"/>
      <c r="B1430" s="62" t="s">
        <v>1786</v>
      </c>
      <c r="C1430" s="60">
        <f>IF(C1429="","",IF(AND(MONTH(C1429)&gt;=1,MONTH(C1429)&lt;=3),1,IF(AND(MONTH(C1429)&gt;=4,MONTH(C1429)&lt;=6),2,IF(AND(MONTH(C1429)&gt;=7,MONTH(C1429)&lt;=9),3,4))))</f>
        <v>2</v>
      </c>
      <c r="D1430" s="81"/>
      <c r="E1430" s="62" t="s">
        <v>2417</v>
      </c>
      <c r="F1430" s="61" t="s">
        <v>11111</v>
      </c>
      <c r="G1430" s="5"/>
      <c r="H1430" s="5"/>
      <c r="I1430" s="5"/>
      <c r="J1430" s="5"/>
    </row>
    <row r="1431" spans="1:10" ht="14.1" customHeight="1" thickBot="1" x14ac:dyDescent="0.25">
      <c r="A1431" s="81"/>
      <c r="B1431" s="62" t="s">
        <v>12941</v>
      </c>
      <c r="C1431" s="71">
        <v>45034</v>
      </c>
      <c r="D1431" s="81"/>
      <c r="E1431" s="62" t="s">
        <v>3073</v>
      </c>
      <c r="F1431" s="61" t="s">
        <v>11111</v>
      </c>
      <c r="G1431" s="5"/>
      <c r="H1431" s="5"/>
      <c r="I1431" s="5"/>
      <c r="J1431" s="5"/>
    </row>
    <row r="1432" spans="1:10" ht="14.1" customHeight="1" thickBot="1" x14ac:dyDescent="0.25">
      <c r="A1432" s="81"/>
      <c r="B1432" s="62" t="s">
        <v>1786</v>
      </c>
      <c r="C1432" s="60">
        <f>IF(C1431="","",IF(AND(MONTH(C1431)&gt;=1,MONTH(C1431)&lt;=3),1,IF(AND(MONTH(C1431)&gt;=4,MONTH(C1431)&lt;=6),2,IF(AND(MONTH(C1431)&gt;=7,MONTH(C1431)&lt;=9),3,4))))</f>
        <v>2</v>
      </c>
      <c r="D1432" s="81"/>
      <c r="E1432" s="62" t="s">
        <v>13191</v>
      </c>
      <c r="F1432" s="61" t="s">
        <v>11111</v>
      </c>
      <c r="G1432" s="5"/>
      <c r="H1432" s="5"/>
      <c r="I1432" s="5"/>
      <c r="J1432" s="5"/>
    </row>
    <row r="1433" spans="1:10" ht="14.1" customHeight="1" thickBot="1" x14ac:dyDescent="0.25">
      <c r="A1433" s="5"/>
      <c r="B1433" s="5"/>
      <c r="C1433" s="5"/>
      <c r="D1433" s="5"/>
      <c r="E1433" s="5"/>
      <c r="F1433" s="5"/>
      <c r="G1433" s="5"/>
      <c r="H1433" s="5"/>
      <c r="I1433" s="5"/>
      <c r="J1433" s="5"/>
    </row>
    <row r="1434" spans="1:10" ht="14.1" customHeight="1" thickBot="1" x14ac:dyDescent="0.25">
      <c r="A1434" s="67" t="s">
        <v>15735</v>
      </c>
      <c r="B1434" s="67" t="s">
        <v>16146</v>
      </c>
      <c r="C1434" s="67" t="s">
        <v>15641</v>
      </c>
      <c r="D1434" s="67" t="s">
        <v>15251</v>
      </c>
      <c r="E1434" s="67" t="s">
        <v>6932</v>
      </c>
      <c r="F1434" s="67" t="s">
        <v>15280</v>
      </c>
      <c r="G1434" s="5"/>
      <c r="H1434" s="5"/>
      <c r="I1434" s="5"/>
      <c r="J1434" s="5"/>
    </row>
    <row r="1435" spans="1:10" ht="13.5" customHeight="1" x14ac:dyDescent="0.2">
      <c r="A1435" s="77">
        <v>56112103</v>
      </c>
      <c r="B1435" s="64" t="str">
        <f t="shared" ref="B1435:B1448" ca="1" si="20">IFERROR(INDEX(UNSPSCDes,MATCH(INDIRECT(ADDRESS(ROW(),COLUMN()-1,4)),UNSPSCCode,0)),"")</f>
        <v>Sillas para visitantes</v>
      </c>
      <c r="C1435" s="63" t="s">
        <v>1449</v>
      </c>
      <c r="D1435" s="63">
        <v>16</v>
      </c>
      <c r="E1435" s="66">
        <v>160</v>
      </c>
      <c r="F1435" s="65">
        <f t="shared" ref="F1435:F1448" ca="1" si="21">INDIRECT(ADDRESS(ROW(),COLUMN()-2,4))*INDIRECT(ADDRESS(ROW(),COLUMN()-1,4))</f>
        <v>2560</v>
      </c>
      <c r="G1435" s="5"/>
      <c r="H1435" s="5"/>
      <c r="I1435" s="5"/>
      <c r="J1435" s="5"/>
    </row>
    <row r="1436" spans="1:10" ht="13.5" customHeight="1" x14ac:dyDescent="0.2">
      <c r="A1436" s="77">
        <v>56112103</v>
      </c>
      <c r="B1436" s="64" t="str">
        <f t="shared" ca="1" si="20"/>
        <v>Sillas para visitantes</v>
      </c>
      <c r="C1436" s="63" t="s">
        <v>1449</v>
      </c>
      <c r="D1436" s="63">
        <v>1910</v>
      </c>
      <c r="E1436" s="66">
        <v>33</v>
      </c>
      <c r="F1436" s="65">
        <f t="shared" ca="1" si="21"/>
        <v>63030</v>
      </c>
      <c r="G1436" s="5"/>
      <c r="H1436" s="5"/>
      <c r="I1436" s="5"/>
      <c r="J1436" s="5"/>
    </row>
    <row r="1437" spans="1:10" ht="13.5" customHeight="1" x14ac:dyDescent="0.2">
      <c r="A1437" s="77">
        <v>56101519</v>
      </c>
      <c r="B1437" s="64" t="str">
        <f t="shared" ca="1" si="20"/>
        <v>Mesas</v>
      </c>
      <c r="C1437" s="63" t="s">
        <v>1449</v>
      </c>
      <c r="D1437" s="63">
        <v>122</v>
      </c>
      <c r="E1437" s="66">
        <v>540</v>
      </c>
      <c r="F1437" s="65">
        <f t="shared" ca="1" si="21"/>
        <v>65880</v>
      </c>
      <c r="G1437" s="5"/>
      <c r="H1437" s="5"/>
      <c r="I1437" s="5"/>
      <c r="J1437" s="5"/>
    </row>
    <row r="1438" spans="1:10" ht="13.5" customHeight="1" x14ac:dyDescent="0.2">
      <c r="A1438" s="77">
        <v>10161707</v>
      </c>
      <c r="B1438" s="64" t="str">
        <f t="shared" ca="1" si="20"/>
        <v>Arreglo de flores cortadas</v>
      </c>
      <c r="C1438" s="63" t="s">
        <v>1449</v>
      </c>
      <c r="D1438" s="63">
        <v>20</v>
      </c>
      <c r="E1438" s="66">
        <v>1600</v>
      </c>
      <c r="F1438" s="65">
        <f t="shared" ca="1" si="21"/>
        <v>32000</v>
      </c>
      <c r="G1438" s="5"/>
      <c r="H1438" s="5"/>
      <c r="I1438" s="5"/>
      <c r="J1438" s="5"/>
    </row>
    <row r="1439" spans="1:10" ht="13.5" customHeight="1" x14ac:dyDescent="0.2">
      <c r="A1439" s="77">
        <v>56101519</v>
      </c>
      <c r="B1439" s="64" t="str">
        <f t="shared" ca="1" si="20"/>
        <v>Mesas</v>
      </c>
      <c r="C1439" s="63" t="s">
        <v>1449</v>
      </c>
      <c r="D1439" s="63">
        <v>8</v>
      </c>
      <c r="E1439" s="66">
        <v>1600</v>
      </c>
      <c r="F1439" s="65">
        <f t="shared" ca="1" si="21"/>
        <v>12800</v>
      </c>
      <c r="G1439" s="5"/>
      <c r="H1439" s="5"/>
      <c r="I1439" s="5"/>
      <c r="J1439" s="5"/>
    </row>
    <row r="1440" spans="1:10" ht="13.5" customHeight="1" x14ac:dyDescent="0.2">
      <c r="A1440" s="77">
        <v>39111504</v>
      </c>
      <c r="B1440" s="64" t="str">
        <f t="shared" ca="1" si="20"/>
        <v>Sistemas de iluminación de escenario o estudio</v>
      </c>
      <c r="C1440" s="63" t="s">
        <v>1449</v>
      </c>
      <c r="D1440" s="63">
        <v>20</v>
      </c>
      <c r="E1440" s="66">
        <v>1800</v>
      </c>
      <c r="F1440" s="65">
        <f t="shared" ca="1" si="21"/>
        <v>36000</v>
      </c>
      <c r="G1440" s="5"/>
      <c r="H1440" s="5"/>
      <c r="I1440" s="5"/>
      <c r="J1440" s="5"/>
    </row>
    <row r="1441" spans="1:10" ht="13.5" customHeight="1" x14ac:dyDescent="0.2">
      <c r="A1441" s="63">
        <v>82141504</v>
      </c>
      <c r="B1441" s="64" t="str">
        <f t="shared" ca="1" si="20"/>
        <v>Servicios de diseño de gráficos o gráficas</v>
      </c>
      <c r="C1441" s="63" t="s">
        <v>1449</v>
      </c>
      <c r="D1441" s="63">
        <v>2</v>
      </c>
      <c r="E1441" s="66">
        <v>2000</v>
      </c>
      <c r="F1441" s="65">
        <f t="shared" ca="1" si="21"/>
        <v>4000</v>
      </c>
      <c r="G1441" s="5"/>
      <c r="H1441" s="5"/>
      <c r="I1441" s="5"/>
      <c r="J1441" s="5"/>
    </row>
    <row r="1442" spans="1:10" ht="13.5" customHeight="1" x14ac:dyDescent="0.2">
      <c r="A1442" s="77">
        <v>52161542</v>
      </c>
      <c r="B1442" s="64" t="str">
        <f t="shared" ca="1" si="20"/>
        <v>Pantallas de plasma</v>
      </c>
      <c r="C1442" s="63" t="s">
        <v>1449</v>
      </c>
      <c r="D1442" s="63">
        <v>2</v>
      </c>
      <c r="E1442" s="66">
        <v>3500</v>
      </c>
      <c r="F1442" s="65">
        <f t="shared" ca="1" si="21"/>
        <v>7000</v>
      </c>
      <c r="G1442" s="5"/>
      <c r="H1442" s="5"/>
      <c r="I1442" s="5"/>
      <c r="J1442" s="5"/>
    </row>
    <row r="1443" spans="1:10" ht="13.5" customHeight="1" x14ac:dyDescent="0.2">
      <c r="A1443" s="63">
        <v>45111901</v>
      </c>
      <c r="B1443" s="64" t="str">
        <f t="shared" ca="1" si="20"/>
        <v>Sistemas de audio conferencias</v>
      </c>
      <c r="C1443" s="63" t="s">
        <v>1449</v>
      </c>
      <c r="D1443" s="63">
        <v>1</v>
      </c>
      <c r="E1443" s="66">
        <v>7650</v>
      </c>
      <c r="F1443" s="65">
        <f t="shared" ca="1" si="21"/>
        <v>7650</v>
      </c>
      <c r="G1443" s="5"/>
      <c r="H1443" s="5"/>
      <c r="I1443" s="5"/>
      <c r="J1443" s="5"/>
    </row>
    <row r="1444" spans="1:10" ht="13.5" customHeight="1" x14ac:dyDescent="0.2">
      <c r="A1444" s="63">
        <v>31162308</v>
      </c>
      <c r="B1444" s="64" t="str">
        <f t="shared" ca="1" si="20"/>
        <v>Paneles de montaje</v>
      </c>
      <c r="C1444" s="63" t="s">
        <v>1449</v>
      </c>
      <c r="D1444" s="63">
        <v>2</v>
      </c>
      <c r="E1444" s="66">
        <v>8700</v>
      </c>
      <c r="F1444" s="65">
        <f t="shared" ca="1" si="21"/>
        <v>17400</v>
      </c>
      <c r="G1444" s="5"/>
      <c r="H1444" s="5"/>
      <c r="I1444" s="5"/>
      <c r="J1444" s="5"/>
    </row>
    <row r="1445" spans="1:10" ht="13.5" customHeight="1" x14ac:dyDescent="0.2">
      <c r="A1445" s="77">
        <v>80141607</v>
      </c>
      <c r="B1445" s="64" t="str">
        <f t="shared" ca="1" si="20"/>
        <v>Gestión de eventos</v>
      </c>
      <c r="C1445" s="63" t="s">
        <v>1449</v>
      </c>
      <c r="D1445" s="63">
        <v>12</v>
      </c>
      <c r="E1445" s="66">
        <v>23000</v>
      </c>
      <c r="F1445" s="65">
        <f t="shared" ca="1" si="21"/>
        <v>276000</v>
      </c>
      <c r="G1445" s="5"/>
      <c r="H1445" s="5"/>
      <c r="I1445" s="5"/>
      <c r="J1445" s="5"/>
    </row>
    <row r="1446" spans="1:10" ht="13.5" customHeight="1" x14ac:dyDescent="0.2">
      <c r="A1446" s="63">
        <v>80141902</v>
      </c>
      <c r="B1446" s="64" t="str">
        <f t="shared" ca="1" si="20"/>
        <v>Reuniones y eventos</v>
      </c>
      <c r="C1446" s="63" t="s">
        <v>1449</v>
      </c>
      <c r="D1446" s="63">
        <v>9</v>
      </c>
      <c r="E1446" s="66">
        <v>25423.732</v>
      </c>
      <c r="F1446" s="65">
        <f t="shared" ca="1" si="21"/>
        <v>228813.58799999999</v>
      </c>
      <c r="G1446" s="5"/>
      <c r="H1446" s="5"/>
      <c r="I1446" s="5"/>
      <c r="J1446" s="5"/>
    </row>
    <row r="1447" spans="1:10" ht="13.5" customHeight="1" x14ac:dyDescent="0.2">
      <c r="A1447" s="63">
        <v>56121301</v>
      </c>
      <c r="B1447" s="64" t="str">
        <f t="shared" ca="1" si="20"/>
        <v>Escenarios pequeños (por ejemplo para un coro)</v>
      </c>
      <c r="C1447" s="63" t="s">
        <v>1449</v>
      </c>
      <c r="D1447" s="63">
        <v>1</v>
      </c>
      <c r="E1447" s="66">
        <v>35000</v>
      </c>
      <c r="F1447" s="65">
        <f t="shared" ca="1" si="21"/>
        <v>35000</v>
      </c>
      <c r="G1447" s="5"/>
      <c r="H1447" s="5"/>
      <c r="I1447" s="5"/>
      <c r="J1447" s="5"/>
    </row>
    <row r="1448" spans="1:10" ht="13.5" customHeight="1" x14ac:dyDescent="0.2">
      <c r="A1448" s="63">
        <v>31162308</v>
      </c>
      <c r="B1448" s="64" t="str">
        <f t="shared" ca="1" si="20"/>
        <v>Paneles de montaje</v>
      </c>
      <c r="C1448" s="63" t="s">
        <v>1449</v>
      </c>
      <c r="D1448" s="63">
        <v>2</v>
      </c>
      <c r="E1448" s="66">
        <v>11500</v>
      </c>
      <c r="F1448" s="65">
        <f t="shared" ca="1" si="21"/>
        <v>23000</v>
      </c>
      <c r="G1448" s="5"/>
      <c r="H1448" s="5"/>
      <c r="I1448" s="5"/>
      <c r="J1448" s="5"/>
    </row>
    <row r="1449" spans="1:10" ht="14.1" customHeight="1" x14ac:dyDescent="0.2">
      <c r="A1449" s="5"/>
      <c r="B1449" s="5"/>
      <c r="C1449" s="5"/>
      <c r="D1449" s="5"/>
      <c r="E1449" s="68" t="s">
        <v>12549</v>
      </c>
      <c r="F1449" s="69">
        <f ca="1">SUM(Table3129[MONTO TOTAL ESTIMADO])</f>
        <v>811133.58799999999</v>
      </c>
      <c r="G1449" s="5"/>
      <c r="H1449" s="5" t="str">
        <f>C1428</f>
        <v>Servicios</v>
      </c>
      <c r="I1449" s="5" t="str">
        <f>E1428</f>
        <v>MIPYME Mujeres</v>
      </c>
      <c r="J1449" s="5" t="str">
        <f>D1428</f>
        <v>Compras Menores</v>
      </c>
    </row>
    <row r="1450" spans="1:10" ht="14.1" customHeight="1" thickBot="1" x14ac:dyDescent="0.3"/>
    <row r="1451" spans="1:10" ht="33.75" customHeight="1" thickBot="1" x14ac:dyDescent="0.25">
      <c r="A1451" s="59" t="s">
        <v>16382</v>
      </c>
      <c r="B1451" s="59" t="s">
        <v>161</v>
      </c>
      <c r="C1451" s="59" t="s">
        <v>11723</v>
      </c>
      <c r="D1451" s="59" t="s">
        <v>14377</v>
      </c>
      <c r="E1451" s="59" t="s">
        <v>10961</v>
      </c>
      <c r="F1451" s="59" t="s">
        <v>11094</v>
      </c>
      <c r="G1451" s="5"/>
      <c r="H1451" s="5"/>
      <c r="I1451" s="5"/>
      <c r="J1451" s="5"/>
    </row>
    <row r="1452" spans="1:10" ht="14.1" customHeight="1" thickBot="1" x14ac:dyDescent="0.25">
      <c r="A1452" s="61" t="s">
        <v>18892</v>
      </c>
      <c r="B1452" s="61" t="s">
        <v>18895</v>
      </c>
      <c r="C1452" s="61" t="s">
        <v>6798</v>
      </c>
      <c r="D1452" s="61" t="s">
        <v>1875</v>
      </c>
      <c r="E1452" s="61" t="s">
        <v>6033</v>
      </c>
      <c r="F1452" s="61"/>
      <c r="G1452" s="5"/>
      <c r="H1452" s="5"/>
      <c r="I1452" s="5"/>
      <c r="J1452" s="5"/>
    </row>
    <row r="1453" spans="1:10" ht="14.1" customHeight="1" thickBot="1" x14ac:dyDescent="0.25">
      <c r="A1453" s="80" t="s">
        <v>14828</v>
      </c>
      <c r="B1453" s="62" t="s">
        <v>8528</v>
      </c>
      <c r="C1453" s="71">
        <v>45110</v>
      </c>
      <c r="D1453" s="80" t="s">
        <v>9385</v>
      </c>
      <c r="E1453" s="62" t="s">
        <v>13092</v>
      </c>
      <c r="F1453" s="61" t="s">
        <v>3080</v>
      </c>
      <c r="G1453" s="5"/>
      <c r="H1453" s="5"/>
      <c r="I1453" s="5"/>
      <c r="J1453" s="5"/>
    </row>
    <row r="1454" spans="1:10" ht="14.1" customHeight="1" thickBot="1" x14ac:dyDescent="0.25">
      <c r="A1454" s="81"/>
      <c r="B1454" s="62" t="s">
        <v>1786</v>
      </c>
      <c r="C1454" s="60">
        <f>IF(C1453="","",IF(AND(MONTH(C1453)&gt;=1,MONTH(C1453)&lt;=3),1,IF(AND(MONTH(C1453)&gt;=4,MONTH(C1453)&lt;=6),2,IF(AND(MONTH(C1453)&gt;=7,MONTH(C1453)&lt;=9),3,4))))</f>
        <v>3</v>
      </c>
      <c r="D1454" s="81"/>
      <c r="E1454" s="62" t="s">
        <v>2417</v>
      </c>
      <c r="F1454" s="61" t="s">
        <v>11111</v>
      </c>
      <c r="G1454" s="5"/>
      <c r="H1454" s="5"/>
      <c r="I1454" s="5"/>
      <c r="J1454" s="5"/>
    </row>
    <row r="1455" spans="1:10" ht="14.1" customHeight="1" thickBot="1" x14ac:dyDescent="0.25">
      <c r="A1455" s="81"/>
      <c r="B1455" s="62" t="s">
        <v>12941</v>
      </c>
      <c r="C1455" s="71">
        <v>45125</v>
      </c>
      <c r="D1455" s="81"/>
      <c r="E1455" s="62" t="s">
        <v>3073</v>
      </c>
      <c r="F1455" s="61" t="s">
        <v>11111</v>
      </c>
      <c r="G1455" s="5"/>
      <c r="H1455" s="5"/>
      <c r="I1455" s="5"/>
      <c r="J1455" s="5"/>
    </row>
    <row r="1456" spans="1:10" ht="14.1" customHeight="1" thickBot="1" x14ac:dyDescent="0.25">
      <c r="A1456" s="81"/>
      <c r="B1456" s="62" t="s">
        <v>1786</v>
      </c>
      <c r="C1456" s="60">
        <f>IF(C1455="","",IF(AND(MONTH(C1455)&gt;=1,MONTH(C1455)&lt;=3),1,IF(AND(MONTH(C1455)&gt;=4,MONTH(C1455)&lt;=6),2,IF(AND(MONTH(C1455)&gt;=7,MONTH(C1455)&lt;=9),3,4))))</f>
        <v>3</v>
      </c>
      <c r="D1456" s="81"/>
      <c r="E1456" s="62" t="s">
        <v>13191</v>
      </c>
      <c r="F1456" s="61" t="s">
        <v>11111</v>
      </c>
      <c r="G1456" s="5"/>
      <c r="H1456" s="5"/>
      <c r="I1456" s="5"/>
      <c r="J1456" s="5"/>
    </row>
    <row r="1457" spans="1:10" ht="14.1" customHeight="1" thickBot="1" x14ac:dyDescent="0.25">
      <c r="A1457" s="5"/>
      <c r="B1457" s="5"/>
      <c r="C1457" s="5"/>
      <c r="D1457" s="5"/>
      <c r="E1457" s="5"/>
      <c r="F1457" s="5"/>
      <c r="G1457" s="5"/>
      <c r="H1457" s="5"/>
      <c r="I1457" s="5"/>
      <c r="J1457" s="5"/>
    </row>
    <row r="1458" spans="1:10" ht="14.1" customHeight="1" thickBot="1" x14ac:dyDescent="0.25">
      <c r="A1458" s="67" t="s">
        <v>15735</v>
      </c>
      <c r="B1458" s="67" t="s">
        <v>16146</v>
      </c>
      <c r="C1458" s="67" t="s">
        <v>15641</v>
      </c>
      <c r="D1458" s="67" t="s">
        <v>15251</v>
      </c>
      <c r="E1458" s="67" t="s">
        <v>6932</v>
      </c>
      <c r="F1458" s="67" t="s">
        <v>15280</v>
      </c>
      <c r="G1458" s="5"/>
      <c r="H1458" s="5"/>
      <c r="I1458" s="5"/>
      <c r="J1458" s="5"/>
    </row>
    <row r="1459" spans="1:10" ht="13.5" customHeight="1" x14ac:dyDescent="0.2">
      <c r="A1459" s="77">
        <v>56112103</v>
      </c>
      <c r="B1459" s="64" t="str">
        <f t="shared" ref="B1459:B1473" ca="1" si="22">IFERROR(INDEX(UNSPSCDes,MATCH(INDIRECT(ADDRESS(ROW(),COLUMN()-1,4)),UNSPSCCode,0)),"")</f>
        <v>Sillas para visitantes</v>
      </c>
      <c r="C1459" s="63" t="s">
        <v>1449</v>
      </c>
      <c r="D1459" s="63">
        <v>1330</v>
      </c>
      <c r="E1459" s="66">
        <v>16</v>
      </c>
      <c r="F1459" s="65">
        <f t="shared" ref="F1459:F1473" ca="1" si="23">INDIRECT(ADDRESS(ROW(),COLUMN()-2,4))*INDIRECT(ADDRESS(ROW(),COLUMN()-1,4))</f>
        <v>21280</v>
      </c>
      <c r="G1459" s="5"/>
      <c r="H1459" s="5"/>
      <c r="I1459" s="5"/>
      <c r="J1459" s="5"/>
    </row>
    <row r="1460" spans="1:10" ht="13.5" customHeight="1" x14ac:dyDescent="0.2">
      <c r="A1460" s="77">
        <v>56112103</v>
      </c>
      <c r="B1460" s="64" t="str">
        <f t="shared" ca="1" si="22"/>
        <v>Sillas para visitantes</v>
      </c>
      <c r="C1460" s="63" t="s">
        <v>1449</v>
      </c>
      <c r="D1460" s="63">
        <v>740</v>
      </c>
      <c r="E1460" s="66">
        <v>33</v>
      </c>
      <c r="F1460" s="65">
        <f t="shared" ca="1" si="23"/>
        <v>24420</v>
      </c>
      <c r="G1460" s="5"/>
      <c r="H1460" s="5"/>
      <c r="I1460" s="5"/>
      <c r="J1460" s="5"/>
    </row>
    <row r="1461" spans="1:10" ht="13.5" customHeight="1" x14ac:dyDescent="0.2">
      <c r="A1461" s="77">
        <v>56101519</v>
      </c>
      <c r="B1461" s="64" t="str">
        <f t="shared" ca="1" si="22"/>
        <v>Mesas</v>
      </c>
      <c r="C1461" s="63" t="s">
        <v>1449</v>
      </c>
      <c r="D1461" s="63">
        <v>62</v>
      </c>
      <c r="E1461" s="66">
        <v>540</v>
      </c>
      <c r="F1461" s="65">
        <f t="shared" ca="1" si="23"/>
        <v>33480</v>
      </c>
      <c r="G1461" s="5"/>
      <c r="H1461" s="5"/>
      <c r="I1461" s="5"/>
      <c r="J1461" s="5"/>
    </row>
    <row r="1462" spans="1:10" ht="13.5" customHeight="1" x14ac:dyDescent="0.2">
      <c r="A1462" s="77">
        <v>10161707</v>
      </c>
      <c r="B1462" s="64" t="str">
        <f t="shared" ca="1" si="22"/>
        <v>Arreglo de flores cortadas</v>
      </c>
      <c r="C1462" s="63" t="s">
        <v>1449</v>
      </c>
      <c r="D1462" s="63">
        <v>80</v>
      </c>
      <c r="E1462" s="66">
        <v>1600</v>
      </c>
      <c r="F1462" s="65">
        <f t="shared" ca="1" si="23"/>
        <v>128000</v>
      </c>
      <c r="G1462" s="5"/>
      <c r="H1462" s="5"/>
      <c r="I1462" s="5"/>
      <c r="J1462" s="5"/>
    </row>
    <row r="1463" spans="1:10" ht="13.5" customHeight="1" x14ac:dyDescent="0.2">
      <c r="A1463" s="77">
        <v>56101519</v>
      </c>
      <c r="B1463" s="64" t="str">
        <f t="shared" ca="1" si="22"/>
        <v>Mesas</v>
      </c>
      <c r="C1463" s="63" t="s">
        <v>1449</v>
      </c>
      <c r="D1463" s="63">
        <v>12</v>
      </c>
      <c r="E1463" s="66">
        <v>1600</v>
      </c>
      <c r="F1463" s="65">
        <f t="shared" ca="1" si="23"/>
        <v>19200</v>
      </c>
      <c r="G1463" s="5"/>
      <c r="H1463" s="5"/>
      <c r="I1463" s="5"/>
      <c r="J1463" s="5"/>
    </row>
    <row r="1464" spans="1:10" ht="13.5" customHeight="1" x14ac:dyDescent="0.2">
      <c r="A1464" s="77">
        <v>39111504</v>
      </c>
      <c r="B1464" s="64" t="str">
        <f t="shared" ca="1" si="22"/>
        <v>Sistemas de iluminación de escenario o estudio</v>
      </c>
      <c r="C1464" s="63" t="s">
        <v>1449</v>
      </c>
      <c r="D1464" s="63">
        <v>80</v>
      </c>
      <c r="E1464" s="66">
        <v>1800</v>
      </c>
      <c r="F1464" s="65">
        <f t="shared" ca="1" si="23"/>
        <v>144000</v>
      </c>
      <c r="G1464" s="5"/>
      <c r="H1464" s="5"/>
      <c r="I1464" s="5"/>
      <c r="J1464" s="5"/>
    </row>
    <row r="1465" spans="1:10" ht="13.5" customHeight="1" x14ac:dyDescent="0.2">
      <c r="A1465" s="63">
        <v>82141504</v>
      </c>
      <c r="B1465" s="64" t="str">
        <f t="shared" ca="1" si="22"/>
        <v>Servicios de diseño de gráficos o gráficas</v>
      </c>
      <c r="C1465" s="63" t="s">
        <v>1449</v>
      </c>
      <c r="D1465" s="63">
        <v>8</v>
      </c>
      <c r="E1465" s="66">
        <v>2000</v>
      </c>
      <c r="F1465" s="65">
        <f t="shared" ca="1" si="23"/>
        <v>16000</v>
      </c>
      <c r="G1465" s="5"/>
      <c r="H1465" s="5"/>
      <c r="I1465" s="5"/>
      <c r="J1465" s="5"/>
    </row>
    <row r="1466" spans="1:10" ht="13.5" customHeight="1" x14ac:dyDescent="0.2">
      <c r="A1466" s="77">
        <v>52161542</v>
      </c>
      <c r="B1466" s="64" t="str">
        <f t="shared" ca="1" si="22"/>
        <v>Pantallas de plasma</v>
      </c>
      <c r="C1466" s="63" t="s">
        <v>1449</v>
      </c>
      <c r="D1466" s="63">
        <v>8</v>
      </c>
      <c r="E1466" s="66">
        <v>3500</v>
      </c>
      <c r="F1466" s="65">
        <f t="shared" ca="1" si="23"/>
        <v>28000</v>
      </c>
      <c r="G1466" s="5"/>
      <c r="H1466" s="5"/>
      <c r="I1466" s="5"/>
      <c r="J1466" s="5"/>
    </row>
    <row r="1467" spans="1:10" ht="13.5" customHeight="1" x14ac:dyDescent="0.2">
      <c r="A1467" s="77">
        <v>56101502</v>
      </c>
      <c r="B1467" s="64" t="str">
        <f t="shared" ca="1" si="22"/>
        <v>Sofás</v>
      </c>
      <c r="C1467" s="63" t="s">
        <v>1449</v>
      </c>
      <c r="D1467" s="63">
        <v>12</v>
      </c>
      <c r="E1467" s="66">
        <v>4130</v>
      </c>
      <c r="F1467" s="65">
        <f t="shared" ca="1" si="23"/>
        <v>49560</v>
      </c>
      <c r="G1467" s="5"/>
      <c r="H1467" s="5"/>
      <c r="I1467" s="5"/>
      <c r="J1467" s="5"/>
    </row>
    <row r="1468" spans="1:10" ht="13.5" customHeight="1" x14ac:dyDescent="0.2">
      <c r="A1468" s="63">
        <v>45111901</v>
      </c>
      <c r="B1468" s="64" t="str">
        <f t="shared" ca="1" si="22"/>
        <v>Sistemas de audio conferencias</v>
      </c>
      <c r="C1468" s="63" t="s">
        <v>1449</v>
      </c>
      <c r="D1468" s="63">
        <v>4</v>
      </c>
      <c r="E1468" s="66">
        <v>7650</v>
      </c>
      <c r="F1468" s="65">
        <f t="shared" ca="1" si="23"/>
        <v>30600</v>
      </c>
      <c r="G1468" s="5"/>
      <c r="H1468" s="5"/>
      <c r="I1468" s="5"/>
      <c r="J1468" s="5"/>
    </row>
    <row r="1469" spans="1:10" ht="13.5" customHeight="1" x14ac:dyDescent="0.2">
      <c r="A1469" s="63">
        <v>31162308</v>
      </c>
      <c r="B1469" s="64" t="str">
        <f t="shared" ca="1" si="22"/>
        <v>Paneles de montaje</v>
      </c>
      <c r="C1469" s="63" t="s">
        <v>1449</v>
      </c>
      <c r="D1469" s="63">
        <v>8</v>
      </c>
      <c r="E1469" s="66">
        <v>8700</v>
      </c>
      <c r="F1469" s="65">
        <f t="shared" ca="1" si="23"/>
        <v>69600</v>
      </c>
      <c r="G1469" s="5"/>
      <c r="H1469" s="5"/>
      <c r="I1469" s="5"/>
      <c r="J1469" s="5"/>
    </row>
    <row r="1470" spans="1:10" ht="13.5" customHeight="1" x14ac:dyDescent="0.2">
      <c r="A1470" s="63">
        <v>31162308</v>
      </c>
      <c r="B1470" s="64" t="str">
        <f t="shared" ca="1" si="22"/>
        <v>Paneles de montaje</v>
      </c>
      <c r="C1470" s="63" t="s">
        <v>1449</v>
      </c>
      <c r="D1470" s="63">
        <v>8</v>
      </c>
      <c r="E1470" s="66">
        <v>11500</v>
      </c>
      <c r="F1470" s="65">
        <f t="shared" ca="1" si="23"/>
        <v>92000</v>
      </c>
      <c r="G1470" s="5"/>
      <c r="H1470" s="5"/>
      <c r="I1470" s="5"/>
      <c r="J1470" s="5"/>
    </row>
    <row r="1471" spans="1:10" ht="13.5" customHeight="1" x14ac:dyDescent="0.2">
      <c r="A1471" s="77">
        <v>80141607</v>
      </c>
      <c r="B1471" s="64" t="str">
        <f t="shared" ca="1" si="22"/>
        <v>Gestión de eventos</v>
      </c>
      <c r="C1471" s="63" t="s">
        <v>1449</v>
      </c>
      <c r="D1471" s="63">
        <v>8</v>
      </c>
      <c r="E1471" s="66">
        <v>23000</v>
      </c>
      <c r="F1471" s="65">
        <f t="shared" ca="1" si="23"/>
        <v>184000</v>
      </c>
      <c r="G1471" s="5"/>
      <c r="H1471" s="5"/>
      <c r="I1471" s="5"/>
      <c r="J1471" s="5"/>
    </row>
    <row r="1472" spans="1:10" ht="13.5" customHeight="1" x14ac:dyDescent="0.2">
      <c r="A1472" s="63">
        <v>80141902</v>
      </c>
      <c r="B1472" s="64" t="str">
        <f t="shared" ca="1" si="22"/>
        <v>Reuniones y eventos</v>
      </c>
      <c r="C1472" s="63" t="s">
        <v>1449</v>
      </c>
      <c r="D1472" s="63">
        <v>4</v>
      </c>
      <c r="E1472" s="66">
        <v>25423.73</v>
      </c>
      <c r="F1472" s="65">
        <f t="shared" ca="1" si="23"/>
        <v>101694.92</v>
      </c>
      <c r="G1472" s="5"/>
      <c r="H1472" s="5"/>
      <c r="I1472" s="5"/>
      <c r="J1472" s="5"/>
    </row>
    <row r="1473" spans="1:10" ht="13.5" customHeight="1" x14ac:dyDescent="0.2">
      <c r="A1473" s="63">
        <v>56121301</v>
      </c>
      <c r="B1473" s="64" t="str">
        <f t="shared" ca="1" si="22"/>
        <v>Escenarios pequeños (por ejemplo para un coro)</v>
      </c>
      <c r="C1473" s="63" t="s">
        <v>1449</v>
      </c>
      <c r="D1473" s="63">
        <v>4</v>
      </c>
      <c r="E1473" s="66">
        <v>35000</v>
      </c>
      <c r="F1473" s="65">
        <f t="shared" ca="1" si="23"/>
        <v>140000</v>
      </c>
      <c r="G1473" s="5"/>
      <c r="H1473" s="5"/>
      <c r="I1473" s="5"/>
      <c r="J1473" s="5"/>
    </row>
    <row r="1474" spans="1:10" ht="14.1" customHeight="1" x14ac:dyDescent="0.2">
      <c r="A1474" s="5"/>
      <c r="B1474" s="5"/>
      <c r="C1474" s="5"/>
      <c r="D1474" s="5"/>
      <c r="E1474" s="68" t="s">
        <v>12549</v>
      </c>
      <c r="F1474" s="69">
        <f ca="1">SUM(Table3130[MONTO TOTAL ESTIMADO])</f>
        <v>1081834.92</v>
      </c>
      <c r="G1474" s="5"/>
      <c r="H1474" s="5" t="str">
        <f>C1452</f>
        <v>Servicios</v>
      </c>
      <c r="I1474" s="5" t="str">
        <f>E1452</f>
        <v>MIPYME Mujeres</v>
      </c>
      <c r="J1474" s="5" t="str">
        <f>D1452</f>
        <v>Comparacion de Precios</v>
      </c>
    </row>
    <row r="1475" spans="1:10" ht="14.1" customHeight="1" thickBot="1" x14ac:dyDescent="0.3"/>
    <row r="1476" spans="1:10" ht="33.75" customHeight="1" thickBot="1" x14ac:dyDescent="0.25">
      <c r="A1476" s="59" t="s">
        <v>16382</v>
      </c>
      <c r="B1476" s="59" t="s">
        <v>161</v>
      </c>
      <c r="C1476" s="59" t="s">
        <v>11723</v>
      </c>
      <c r="D1476" s="59" t="s">
        <v>14377</v>
      </c>
      <c r="E1476" s="59" t="s">
        <v>10961</v>
      </c>
      <c r="F1476" s="59" t="s">
        <v>11094</v>
      </c>
      <c r="G1476" s="5"/>
      <c r="H1476" s="5"/>
      <c r="I1476" s="5"/>
      <c r="J1476" s="5"/>
    </row>
    <row r="1477" spans="1:10" ht="14.1" customHeight="1" thickBot="1" x14ac:dyDescent="0.25">
      <c r="A1477" s="61" t="s">
        <v>18892</v>
      </c>
      <c r="B1477" s="61" t="s">
        <v>18895</v>
      </c>
      <c r="C1477" s="61" t="s">
        <v>6798</v>
      </c>
      <c r="D1477" s="61" t="s">
        <v>1875</v>
      </c>
      <c r="E1477" s="61" t="s">
        <v>6033</v>
      </c>
      <c r="F1477" s="61"/>
      <c r="G1477" s="5"/>
      <c r="H1477" s="5"/>
      <c r="I1477" s="5"/>
      <c r="J1477" s="5"/>
    </row>
    <row r="1478" spans="1:10" ht="14.1" customHeight="1" thickBot="1" x14ac:dyDescent="0.25">
      <c r="A1478" s="80" t="s">
        <v>14828</v>
      </c>
      <c r="B1478" s="62" t="s">
        <v>8528</v>
      </c>
      <c r="C1478" s="71">
        <v>45201</v>
      </c>
      <c r="D1478" s="80" t="s">
        <v>9385</v>
      </c>
      <c r="E1478" s="62" t="s">
        <v>13092</v>
      </c>
      <c r="F1478" s="61" t="s">
        <v>3080</v>
      </c>
      <c r="G1478" s="5"/>
      <c r="H1478" s="5"/>
      <c r="I1478" s="5"/>
      <c r="J1478" s="5"/>
    </row>
    <row r="1479" spans="1:10" ht="14.1" customHeight="1" thickBot="1" x14ac:dyDescent="0.25">
      <c r="A1479" s="81"/>
      <c r="B1479" s="62" t="s">
        <v>1786</v>
      </c>
      <c r="C1479" s="60">
        <f>IF(C1478="","",IF(AND(MONTH(C1478)&gt;=1,MONTH(C1478)&lt;=3),1,IF(AND(MONTH(C1478)&gt;=4,MONTH(C1478)&lt;=6),2,IF(AND(MONTH(C1478)&gt;=7,MONTH(C1478)&lt;=9),3,4))))</f>
        <v>4</v>
      </c>
      <c r="D1479" s="81"/>
      <c r="E1479" s="62" t="s">
        <v>2417</v>
      </c>
      <c r="F1479" s="61" t="s">
        <v>11111</v>
      </c>
      <c r="G1479" s="5"/>
      <c r="H1479" s="5"/>
      <c r="I1479" s="5"/>
      <c r="J1479" s="5"/>
    </row>
    <row r="1480" spans="1:10" ht="14.1" customHeight="1" thickBot="1" x14ac:dyDescent="0.25">
      <c r="A1480" s="81"/>
      <c r="B1480" s="62" t="s">
        <v>12941</v>
      </c>
      <c r="C1480" s="71">
        <v>45216</v>
      </c>
      <c r="D1480" s="81"/>
      <c r="E1480" s="62" t="s">
        <v>3073</v>
      </c>
      <c r="F1480" s="61" t="s">
        <v>11111</v>
      </c>
      <c r="G1480" s="5"/>
      <c r="H1480" s="5"/>
      <c r="I1480" s="5"/>
      <c r="J1480" s="5"/>
    </row>
    <row r="1481" spans="1:10" ht="14.1" customHeight="1" thickBot="1" x14ac:dyDescent="0.25">
      <c r="A1481" s="81"/>
      <c r="B1481" s="62" t="s">
        <v>1786</v>
      </c>
      <c r="C1481" s="60">
        <f>IF(C1480="","",IF(AND(MONTH(C1480)&gt;=1,MONTH(C1480)&lt;=3),1,IF(AND(MONTH(C1480)&gt;=4,MONTH(C1480)&lt;=6),2,IF(AND(MONTH(C1480)&gt;=7,MONTH(C1480)&lt;=9),3,4))))</f>
        <v>4</v>
      </c>
      <c r="D1481" s="81"/>
      <c r="E1481" s="62" t="s">
        <v>13191</v>
      </c>
      <c r="F1481" s="61" t="s">
        <v>11111</v>
      </c>
      <c r="G1481" s="5"/>
      <c r="H1481" s="5"/>
      <c r="I1481" s="5"/>
      <c r="J1481" s="5"/>
    </row>
    <row r="1482" spans="1:10" ht="14.1" customHeight="1" thickBot="1" x14ac:dyDescent="0.25">
      <c r="A1482" s="5"/>
      <c r="B1482" s="5"/>
      <c r="C1482" s="5"/>
      <c r="D1482" s="5"/>
      <c r="E1482" s="5"/>
      <c r="F1482" s="5"/>
      <c r="G1482" s="5"/>
      <c r="H1482" s="5"/>
      <c r="I1482" s="5"/>
      <c r="J1482" s="5"/>
    </row>
    <row r="1483" spans="1:10" ht="14.1" customHeight="1" thickBot="1" x14ac:dyDescent="0.25">
      <c r="A1483" s="67" t="s">
        <v>15735</v>
      </c>
      <c r="B1483" s="67" t="s">
        <v>16146</v>
      </c>
      <c r="C1483" s="67" t="s">
        <v>15641</v>
      </c>
      <c r="D1483" s="67" t="s">
        <v>15251</v>
      </c>
      <c r="E1483" s="67" t="s">
        <v>6932</v>
      </c>
      <c r="F1483" s="67" t="s">
        <v>15280</v>
      </c>
      <c r="G1483" s="5"/>
      <c r="H1483" s="5"/>
      <c r="I1483" s="5"/>
      <c r="J1483" s="5"/>
    </row>
    <row r="1484" spans="1:10" ht="13.5" customHeight="1" x14ac:dyDescent="0.2">
      <c r="A1484" s="77">
        <v>56112103</v>
      </c>
      <c r="B1484" s="64" t="str">
        <f t="shared" ref="B1484:B1501" ca="1" si="24">IFERROR(INDEX(UNSPSCDes,MATCH(INDIRECT(ADDRESS(ROW(),COLUMN()-1,4)),UNSPSCCode,0)),"")</f>
        <v>Sillas para visitantes</v>
      </c>
      <c r="C1484" s="63" t="s">
        <v>1449</v>
      </c>
      <c r="D1484" s="63">
        <v>160</v>
      </c>
      <c r="E1484" s="66">
        <v>16</v>
      </c>
      <c r="F1484" s="65">
        <f t="shared" ref="F1484:F1501" ca="1" si="25">INDIRECT(ADDRESS(ROW(),COLUMN()-2,4))*INDIRECT(ADDRESS(ROW(),COLUMN()-1,4))</f>
        <v>2560</v>
      </c>
      <c r="G1484" s="5"/>
      <c r="H1484" s="5"/>
      <c r="I1484" s="5"/>
      <c r="J1484" s="5"/>
    </row>
    <row r="1485" spans="1:10" ht="13.5" customHeight="1" x14ac:dyDescent="0.2">
      <c r="A1485" s="77">
        <v>56112103</v>
      </c>
      <c r="B1485" s="64" t="str">
        <f t="shared" ca="1" si="24"/>
        <v>Sillas para visitantes</v>
      </c>
      <c r="C1485" s="63" t="s">
        <v>1449</v>
      </c>
      <c r="D1485" s="63">
        <v>1220</v>
      </c>
      <c r="E1485" s="66">
        <v>33</v>
      </c>
      <c r="F1485" s="65">
        <f t="shared" ca="1" si="25"/>
        <v>40260</v>
      </c>
      <c r="G1485" s="5"/>
      <c r="H1485" s="5"/>
      <c r="I1485" s="5"/>
      <c r="J1485" s="5"/>
    </row>
    <row r="1486" spans="1:10" ht="13.5" customHeight="1" x14ac:dyDescent="0.2">
      <c r="A1486" s="77">
        <v>56112103</v>
      </c>
      <c r="B1486" s="64" t="str">
        <f t="shared" ca="1" si="24"/>
        <v>Sillas para visitantes</v>
      </c>
      <c r="C1486" s="63" t="s">
        <v>1449</v>
      </c>
      <c r="D1486" s="63">
        <v>30</v>
      </c>
      <c r="E1486" s="66">
        <v>130</v>
      </c>
      <c r="F1486" s="65">
        <f t="shared" ca="1" si="25"/>
        <v>3900</v>
      </c>
      <c r="G1486" s="5"/>
      <c r="H1486" s="5"/>
      <c r="I1486" s="5"/>
      <c r="J1486" s="5"/>
    </row>
    <row r="1487" spans="1:10" ht="13.5" customHeight="1" x14ac:dyDescent="0.2">
      <c r="A1487" s="77">
        <v>56101519</v>
      </c>
      <c r="B1487" s="64" t="str">
        <f t="shared" ca="1" si="24"/>
        <v>Mesas</v>
      </c>
      <c r="C1487" s="63" t="s">
        <v>1449</v>
      </c>
      <c r="D1487" s="63">
        <v>3</v>
      </c>
      <c r="E1487" s="66">
        <v>155</v>
      </c>
      <c r="F1487" s="65">
        <f t="shared" ca="1" si="25"/>
        <v>465</v>
      </c>
      <c r="G1487" s="5"/>
      <c r="H1487" s="5"/>
      <c r="I1487" s="5"/>
      <c r="J1487" s="5"/>
    </row>
    <row r="1488" spans="1:10" ht="13.5" customHeight="1" x14ac:dyDescent="0.2">
      <c r="A1488" s="77">
        <v>56101519</v>
      </c>
      <c r="B1488" s="64" t="str">
        <f t="shared" ca="1" si="24"/>
        <v>Mesas</v>
      </c>
      <c r="C1488" s="63" t="s">
        <v>1449</v>
      </c>
      <c r="D1488" s="63">
        <v>102</v>
      </c>
      <c r="E1488" s="66">
        <v>540</v>
      </c>
      <c r="F1488" s="65">
        <f t="shared" ca="1" si="25"/>
        <v>55080</v>
      </c>
      <c r="G1488" s="5"/>
      <c r="H1488" s="5"/>
      <c r="I1488" s="5"/>
      <c r="J1488" s="5"/>
    </row>
    <row r="1489" spans="1:10" ht="13.5" customHeight="1" x14ac:dyDescent="0.2">
      <c r="A1489" s="77">
        <v>10161707</v>
      </c>
      <c r="B1489" s="64" t="str">
        <f t="shared" ca="1" si="24"/>
        <v>Arreglo de flores cortadas</v>
      </c>
      <c r="C1489" s="63" t="s">
        <v>1449</v>
      </c>
      <c r="D1489" s="63">
        <v>20</v>
      </c>
      <c r="E1489" s="66">
        <v>1600</v>
      </c>
      <c r="F1489" s="65">
        <f t="shared" ca="1" si="25"/>
        <v>32000</v>
      </c>
      <c r="G1489" s="5"/>
      <c r="H1489" s="5"/>
      <c r="I1489" s="5"/>
      <c r="J1489" s="5"/>
    </row>
    <row r="1490" spans="1:10" ht="13.5" customHeight="1" x14ac:dyDescent="0.2">
      <c r="A1490" s="77">
        <v>56101519</v>
      </c>
      <c r="B1490" s="64" t="str">
        <f t="shared" ca="1" si="24"/>
        <v>Mesas</v>
      </c>
      <c r="C1490" s="63" t="s">
        <v>1449</v>
      </c>
      <c r="D1490" s="63">
        <v>2</v>
      </c>
      <c r="E1490" s="66">
        <v>1600</v>
      </c>
      <c r="F1490" s="65">
        <f t="shared" ca="1" si="25"/>
        <v>3200</v>
      </c>
      <c r="G1490" s="5"/>
      <c r="H1490" s="5"/>
      <c r="I1490" s="5"/>
      <c r="J1490" s="5"/>
    </row>
    <row r="1491" spans="1:10" ht="13.5" customHeight="1" x14ac:dyDescent="0.2">
      <c r="A1491" s="77">
        <v>39111504</v>
      </c>
      <c r="B1491" s="64" t="str">
        <f t="shared" ca="1" si="24"/>
        <v>Sistemas de iluminación de escenario o estudio</v>
      </c>
      <c r="C1491" s="63" t="s">
        <v>1449</v>
      </c>
      <c r="D1491" s="63">
        <v>20</v>
      </c>
      <c r="E1491" s="66">
        <v>1800</v>
      </c>
      <c r="F1491" s="65">
        <f t="shared" ca="1" si="25"/>
        <v>36000</v>
      </c>
      <c r="G1491" s="5"/>
      <c r="H1491" s="5"/>
      <c r="I1491" s="5"/>
      <c r="J1491" s="5"/>
    </row>
    <row r="1492" spans="1:10" ht="13.5" customHeight="1" x14ac:dyDescent="0.2">
      <c r="A1492" s="63">
        <v>82141504</v>
      </c>
      <c r="B1492" s="64" t="str">
        <f t="shared" ca="1" si="24"/>
        <v>Servicios de diseño de gráficos o gráficas</v>
      </c>
      <c r="C1492" s="63" t="s">
        <v>1449</v>
      </c>
      <c r="D1492" s="63">
        <v>2</v>
      </c>
      <c r="E1492" s="66">
        <v>2000</v>
      </c>
      <c r="F1492" s="65">
        <f t="shared" ca="1" si="25"/>
        <v>4000</v>
      </c>
      <c r="G1492" s="5"/>
      <c r="H1492" s="5"/>
      <c r="I1492" s="5"/>
      <c r="J1492" s="5"/>
    </row>
    <row r="1493" spans="1:10" ht="13.5" customHeight="1" x14ac:dyDescent="0.2">
      <c r="A1493" s="77">
        <v>52161542</v>
      </c>
      <c r="B1493" s="64" t="str">
        <f t="shared" ca="1" si="24"/>
        <v>Pantallas de plasma</v>
      </c>
      <c r="C1493" s="63" t="s">
        <v>1449</v>
      </c>
      <c r="D1493" s="63">
        <v>2</v>
      </c>
      <c r="E1493" s="66">
        <v>3500</v>
      </c>
      <c r="F1493" s="65">
        <f t="shared" ca="1" si="25"/>
        <v>7000</v>
      </c>
      <c r="G1493" s="5"/>
      <c r="H1493" s="5"/>
      <c r="I1493" s="5"/>
      <c r="J1493" s="5"/>
    </row>
    <row r="1494" spans="1:10" ht="13.5" customHeight="1" x14ac:dyDescent="0.2">
      <c r="A1494" s="77">
        <v>45111901</v>
      </c>
      <c r="B1494" s="64" t="str">
        <f t="shared" ca="1" si="24"/>
        <v>Sistemas de audio conferencias</v>
      </c>
      <c r="C1494" s="63" t="s">
        <v>1449</v>
      </c>
      <c r="D1494" s="63">
        <v>1</v>
      </c>
      <c r="E1494" s="66">
        <v>7650</v>
      </c>
      <c r="F1494" s="65">
        <f t="shared" ca="1" si="25"/>
        <v>7650</v>
      </c>
      <c r="G1494" s="5"/>
      <c r="H1494" s="5"/>
      <c r="I1494" s="5"/>
      <c r="J1494" s="5"/>
    </row>
    <row r="1495" spans="1:10" ht="13.5" customHeight="1" x14ac:dyDescent="0.2">
      <c r="A1495" s="77">
        <v>31162308</v>
      </c>
      <c r="B1495" s="64" t="str">
        <f t="shared" ca="1" si="24"/>
        <v>Paneles de montaje</v>
      </c>
      <c r="C1495" s="63" t="s">
        <v>1449</v>
      </c>
      <c r="D1495" s="63">
        <v>2</v>
      </c>
      <c r="E1495" s="66">
        <v>8700</v>
      </c>
      <c r="F1495" s="65">
        <f t="shared" ca="1" si="25"/>
        <v>17400</v>
      </c>
      <c r="G1495" s="5"/>
      <c r="H1495" s="5"/>
      <c r="I1495" s="5"/>
      <c r="J1495" s="5"/>
    </row>
    <row r="1496" spans="1:10" ht="13.5" customHeight="1" x14ac:dyDescent="0.2">
      <c r="A1496" s="77">
        <v>31162308</v>
      </c>
      <c r="B1496" s="64" t="str">
        <f t="shared" ca="1" si="24"/>
        <v>Paneles de montaje</v>
      </c>
      <c r="C1496" s="63" t="s">
        <v>1449</v>
      </c>
      <c r="D1496" s="63">
        <v>2</v>
      </c>
      <c r="E1496" s="66">
        <v>11500</v>
      </c>
      <c r="F1496" s="65">
        <f t="shared" ca="1" si="25"/>
        <v>23000</v>
      </c>
      <c r="G1496" s="5"/>
      <c r="H1496" s="5"/>
      <c r="I1496" s="5"/>
      <c r="J1496" s="5"/>
    </row>
    <row r="1497" spans="1:10" ht="13.5" customHeight="1" x14ac:dyDescent="0.2">
      <c r="A1497" s="77">
        <v>80141607</v>
      </c>
      <c r="B1497" s="64" t="str">
        <f t="shared" ca="1" si="24"/>
        <v>Gestión de eventos</v>
      </c>
      <c r="C1497" s="63" t="s">
        <v>1449</v>
      </c>
      <c r="D1497" s="63">
        <v>7</v>
      </c>
      <c r="E1497" s="66">
        <v>23000</v>
      </c>
      <c r="F1497" s="65">
        <f t="shared" ca="1" si="25"/>
        <v>161000</v>
      </c>
      <c r="G1497" s="5"/>
      <c r="H1497" s="5"/>
      <c r="I1497" s="5"/>
      <c r="J1497" s="5"/>
    </row>
    <row r="1498" spans="1:10" ht="13.5" customHeight="1" x14ac:dyDescent="0.2">
      <c r="A1498" s="77">
        <v>80141607</v>
      </c>
      <c r="B1498" s="64" t="str">
        <f t="shared" ca="1" si="24"/>
        <v>Gestión de eventos</v>
      </c>
      <c r="C1498" s="63" t="s">
        <v>1449</v>
      </c>
      <c r="D1498" s="63">
        <v>1</v>
      </c>
      <c r="E1498" s="66">
        <v>25000</v>
      </c>
      <c r="F1498" s="65">
        <f t="shared" ca="1" si="25"/>
        <v>25000</v>
      </c>
      <c r="G1498" s="5"/>
      <c r="H1498" s="5"/>
      <c r="I1498" s="5"/>
      <c r="J1498" s="5"/>
    </row>
    <row r="1499" spans="1:10" ht="13.5" customHeight="1" x14ac:dyDescent="0.2">
      <c r="A1499" s="63">
        <v>80141902</v>
      </c>
      <c r="B1499" s="64" t="str">
        <f t="shared" ca="1" si="24"/>
        <v>Reuniones y eventos</v>
      </c>
      <c r="C1499" s="63" t="s">
        <v>1449</v>
      </c>
      <c r="D1499" s="63">
        <v>6</v>
      </c>
      <c r="E1499" s="66">
        <v>25423.732</v>
      </c>
      <c r="F1499" s="65">
        <f t="shared" ca="1" si="25"/>
        <v>152542.39199999999</v>
      </c>
      <c r="G1499" s="5"/>
      <c r="H1499" s="5"/>
      <c r="I1499" s="5"/>
      <c r="J1499" s="5"/>
    </row>
    <row r="1500" spans="1:10" ht="13.5" customHeight="1" x14ac:dyDescent="0.2">
      <c r="A1500" s="63">
        <v>56121301</v>
      </c>
      <c r="B1500" s="64" t="str">
        <f t="shared" ca="1" si="24"/>
        <v>Escenarios pequeños (por ejemplo para un coro)</v>
      </c>
      <c r="C1500" s="63" t="s">
        <v>1449</v>
      </c>
      <c r="D1500" s="63">
        <v>1</v>
      </c>
      <c r="E1500" s="66">
        <v>35000</v>
      </c>
      <c r="F1500" s="65">
        <f t="shared" ca="1" si="25"/>
        <v>35000</v>
      </c>
      <c r="G1500" s="5"/>
      <c r="H1500" s="5"/>
      <c r="I1500" s="5"/>
      <c r="J1500" s="5"/>
    </row>
    <row r="1501" spans="1:10" ht="13.5" customHeight="1" x14ac:dyDescent="0.2">
      <c r="A1501" s="77">
        <v>80141607</v>
      </c>
      <c r="B1501" s="64" t="str">
        <f t="shared" ca="1" si="24"/>
        <v>Gestión de eventos</v>
      </c>
      <c r="C1501" s="63" t="s">
        <v>1449</v>
      </c>
      <c r="D1501" s="63">
        <v>1</v>
      </c>
      <c r="E1501" s="66">
        <v>545000</v>
      </c>
      <c r="F1501" s="65">
        <f t="shared" ca="1" si="25"/>
        <v>545000</v>
      </c>
      <c r="G1501" s="5"/>
      <c r="H1501" s="5"/>
      <c r="I1501" s="5"/>
      <c r="J1501" s="5"/>
    </row>
    <row r="1502" spans="1:10" ht="14.1" customHeight="1" x14ac:dyDescent="0.2">
      <c r="A1502" s="5"/>
      <c r="B1502" s="5"/>
      <c r="C1502" s="5"/>
      <c r="D1502" s="5"/>
      <c r="E1502" s="68" t="s">
        <v>12549</v>
      </c>
      <c r="F1502" s="69">
        <f ca="1">SUM(Table3131[MONTO TOTAL ESTIMADO])</f>
        <v>1151057.392</v>
      </c>
      <c r="G1502" s="5"/>
      <c r="H1502" s="5" t="str">
        <f>C1477</f>
        <v>Servicios</v>
      </c>
      <c r="I1502" s="5" t="str">
        <f>E1477</f>
        <v>MIPYME Mujeres</v>
      </c>
      <c r="J1502" s="5" t="str">
        <f>D1477</f>
        <v>Comparacion de Precios</v>
      </c>
    </row>
    <row r="1503" spans="1:10" ht="14.1" customHeight="1" thickBot="1" x14ac:dyDescent="0.3"/>
    <row r="1504" spans="1:10" ht="33.75" customHeight="1" thickBot="1" x14ac:dyDescent="0.25">
      <c r="A1504" s="59" t="s">
        <v>16382</v>
      </c>
      <c r="B1504" s="59" t="s">
        <v>161</v>
      </c>
      <c r="C1504" s="59" t="s">
        <v>11723</v>
      </c>
      <c r="D1504" s="59" t="s">
        <v>14377</v>
      </c>
      <c r="E1504" s="59" t="s">
        <v>10961</v>
      </c>
      <c r="F1504" s="59" t="s">
        <v>11094</v>
      </c>
      <c r="G1504" s="5"/>
      <c r="H1504" s="5"/>
      <c r="I1504" s="5"/>
      <c r="J1504" s="5"/>
    </row>
    <row r="1505" spans="1:10" ht="13.5" customHeight="1" thickBot="1" x14ac:dyDescent="0.25">
      <c r="A1505" s="61" t="s">
        <v>18896</v>
      </c>
      <c r="B1505" s="61" t="s">
        <v>18897</v>
      </c>
      <c r="C1505" s="61" t="s">
        <v>6798</v>
      </c>
      <c r="D1505" s="61" t="s">
        <v>10170</v>
      </c>
      <c r="E1505" s="61" t="s">
        <v>17854</v>
      </c>
      <c r="F1505" s="61"/>
      <c r="G1505" s="5"/>
      <c r="H1505" s="5"/>
      <c r="I1505" s="5"/>
      <c r="J1505" s="5"/>
    </row>
    <row r="1506" spans="1:10" ht="14.1" customHeight="1" thickBot="1" x14ac:dyDescent="0.25">
      <c r="A1506" s="80" t="s">
        <v>14828</v>
      </c>
      <c r="B1506" s="62" t="s">
        <v>8528</v>
      </c>
      <c r="C1506" s="71">
        <v>45019</v>
      </c>
      <c r="D1506" s="80" t="s">
        <v>9385</v>
      </c>
      <c r="E1506" s="62" t="s">
        <v>13092</v>
      </c>
      <c r="F1506" s="61" t="s">
        <v>3080</v>
      </c>
      <c r="G1506" s="5"/>
      <c r="H1506" s="5"/>
      <c r="I1506" s="5"/>
      <c r="J1506" s="5"/>
    </row>
    <row r="1507" spans="1:10" ht="14.1" customHeight="1" thickBot="1" x14ac:dyDescent="0.25">
      <c r="A1507" s="81"/>
      <c r="B1507" s="62" t="s">
        <v>1786</v>
      </c>
      <c r="C1507" s="60">
        <f>IF(C1506="","",IF(AND(MONTH(C1506)&gt;=1,MONTH(C1506)&lt;=3),1,IF(AND(MONTH(C1506)&gt;=4,MONTH(C1506)&lt;=6),2,IF(AND(MONTH(C1506)&gt;=7,MONTH(C1506)&lt;=9),3,4))))</f>
        <v>2</v>
      </c>
      <c r="D1507" s="81"/>
      <c r="E1507" s="62" t="s">
        <v>2417</v>
      </c>
      <c r="F1507" s="61" t="s">
        <v>11111</v>
      </c>
      <c r="G1507" s="5"/>
      <c r="H1507" s="5"/>
      <c r="I1507" s="5"/>
      <c r="J1507" s="5"/>
    </row>
    <row r="1508" spans="1:10" ht="14.1" customHeight="1" thickBot="1" x14ac:dyDescent="0.25">
      <c r="A1508" s="81"/>
      <c r="B1508" s="62" t="s">
        <v>12941</v>
      </c>
      <c r="C1508" s="71">
        <v>45020</v>
      </c>
      <c r="D1508" s="81"/>
      <c r="E1508" s="62" t="s">
        <v>3073</v>
      </c>
      <c r="F1508" s="61" t="s">
        <v>11111</v>
      </c>
      <c r="G1508" s="5"/>
      <c r="H1508" s="5"/>
      <c r="I1508" s="5"/>
      <c r="J1508" s="5"/>
    </row>
    <row r="1509" spans="1:10" ht="14.1" customHeight="1" thickBot="1" x14ac:dyDescent="0.25">
      <c r="A1509" s="81"/>
      <c r="B1509" s="62" t="s">
        <v>1786</v>
      </c>
      <c r="C1509" s="60">
        <f>IF(C1508="","",IF(AND(MONTH(C1508)&gt;=1,MONTH(C1508)&lt;=3),1,IF(AND(MONTH(C1508)&gt;=4,MONTH(C1508)&lt;=6),2,IF(AND(MONTH(C1508)&gt;=7,MONTH(C1508)&lt;=9),3,4))))</f>
        <v>2</v>
      </c>
      <c r="D1509" s="81"/>
      <c r="E1509" s="62" t="s">
        <v>13191</v>
      </c>
      <c r="F1509" s="61" t="s">
        <v>11111</v>
      </c>
      <c r="G1509" s="5"/>
      <c r="H1509" s="5"/>
      <c r="I1509" s="5"/>
      <c r="J1509" s="5"/>
    </row>
    <row r="1510" spans="1:10" ht="14.1" customHeight="1" thickBot="1" x14ac:dyDescent="0.25">
      <c r="A1510" s="5"/>
      <c r="B1510" s="5"/>
      <c r="C1510" s="5"/>
      <c r="D1510" s="5"/>
      <c r="E1510" s="5"/>
      <c r="F1510" s="5"/>
      <c r="G1510" s="5"/>
      <c r="H1510" s="5"/>
      <c r="I1510" s="5"/>
      <c r="J1510" s="5"/>
    </row>
    <row r="1511" spans="1:10" ht="14.1" customHeight="1" thickBot="1" x14ac:dyDescent="0.25">
      <c r="A1511" s="67" t="s">
        <v>15735</v>
      </c>
      <c r="B1511" s="67" t="s">
        <v>16146</v>
      </c>
      <c r="C1511" s="67" t="s">
        <v>15641</v>
      </c>
      <c r="D1511" s="67" t="s">
        <v>15251</v>
      </c>
      <c r="E1511" s="67" t="s">
        <v>6932</v>
      </c>
      <c r="F1511" s="67" t="s">
        <v>15280</v>
      </c>
      <c r="G1511" s="5"/>
      <c r="H1511" s="5"/>
      <c r="I1511" s="5"/>
      <c r="J1511" s="5"/>
    </row>
    <row r="1512" spans="1:10" ht="13.5" customHeight="1" x14ac:dyDescent="0.2">
      <c r="A1512" s="63">
        <v>90101802</v>
      </c>
      <c r="B1512" s="64" t="str">
        <f ca="1">IFERROR(INDEX(UNSPSCDes,MATCH(INDIRECT(ADDRESS(ROW(),COLUMN()-1,4)),UNSPSCCode,0)),"")</f>
        <v>Servicios de comidas a domicilio</v>
      </c>
      <c r="C1512" s="63" t="s">
        <v>1449</v>
      </c>
      <c r="D1512" s="63">
        <v>10</v>
      </c>
      <c r="E1512" s="66">
        <v>500</v>
      </c>
      <c r="F1512" s="65">
        <f ca="1">INDIRECT(ADDRESS(ROW(),COLUMN()-2,4))*INDIRECT(ADDRESS(ROW(),COLUMN()-1,4))</f>
        <v>5000</v>
      </c>
      <c r="G1512" s="5"/>
      <c r="H1512" s="5"/>
      <c r="I1512" s="5"/>
      <c r="J1512" s="5"/>
    </row>
    <row r="1513" spans="1:10" ht="14.1" customHeight="1" x14ac:dyDescent="0.2">
      <c r="A1513" s="5"/>
      <c r="B1513" s="5"/>
      <c r="C1513" s="5"/>
      <c r="D1513" s="5"/>
      <c r="E1513" s="68" t="s">
        <v>12549</v>
      </c>
      <c r="F1513" s="69">
        <f ca="1">SUM(Table3136[MONTO TOTAL ESTIMADO])</f>
        <v>5000</v>
      </c>
      <c r="G1513" s="5"/>
      <c r="H1513" s="5" t="str">
        <f>C1505</f>
        <v>Servicios</v>
      </c>
      <c r="I1513" s="5" t="str">
        <f>E1505</f>
        <v>No</v>
      </c>
      <c r="J1513" s="5" t="str">
        <f>D1505</f>
        <v>Compras por debajo del Umbral</v>
      </c>
    </row>
    <row r="1514" spans="1:10" ht="14.1" customHeight="1" thickBot="1" x14ac:dyDescent="0.3"/>
    <row r="1515" spans="1:10" ht="33.75" customHeight="1" thickBot="1" x14ac:dyDescent="0.25">
      <c r="A1515" s="59" t="s">
        <v>16382</v>
      </c>
      <c r="B1515" s="59" t="s">
        <v>161</v>
      </c>
      <c r="C1515" s="59" t="s">
        <v>11723</v>
      </c>
      <c r="D1515" s="59" t="s">
        <v>14377</v>
      </c>
      <c r="E1515" s="59" t="s">
        <v>10961</v>
      </c>
      <c r="F1515" s="59" t="s">
        <v>11094</v>
      </c>
      <c r="G1515" s="5"/>
      <c r="H1515" s="5"/>
      <c r="I1515" s="5"/>
      <c r="J1515" s="5"/>
    </row>
    <row r="1516" spans="1:10" ht="13.5" customHeight="1" thickBot="1" x14ac:dyDescent="0.25">
      <c r="A1516" s="61" t="s">
        <v>18898</v>
      </c>
      <c r="B1516" s="61" t="s">
        <v>18899</v>
      </c>
      <c r="C1516" s="61" t="s">
        <v>6798</v>
      </c>
      <c r="D1516" s="61" t="s">
        <v>17483</v>
      </c>
      <c r="E1516" s="61" t="s">
        <v>6033</v>
      </c>
      <c r="F1516" s="61"/>
      <c r="G1516" s="5"/>
      <c r="H1516" s="5"/>
      <c r="I1516" s="5"/>
      <c r="J1516" s="5"/>
    </row>
    <row r="1517" spans="1:10" ht="14.1" customHeight="1" thickBot="1" x14ac:dyDescent="0.25">
      <c r="A1517" s="80" t="s">
        <v>14828</v>
      </c>
      <c r="B1517" s="62" t="s">
        <v>8528</v>
      </c>
      <c r="C1517" s="71">
        <v>44928</v>
      </c>
      <c r="D1517" s="80" t="s">
        <v>9385</v>
      </c>
      <c r="E1517" s="62" t="s">
        <v>13092</v>
      </c>
      <c r="F1517" s="61" t="s">
        <v>3080</v>
      </c>
      <c r="G1517" s="5"/>
      <c r="H1517" s="5"/>
      <c r="I1517" s="5"/>
      <c r="J1517" s="5"/>
    </row>
    <row r="1518" spans="1:10" ht="14.1" customHeight="1" thickBot="1" x14ac:dyDescent="0.25">
      <c r="A1518" s="81"/>
      <c r="B1518" s="62" t="s">
        <v>1786</v>
      </c>
      <c r="C1518" s="60">
        <f>IF(C1517="","",IF(AND(MONTH(C1517)&gt;=1,MONTH(C1517)&lt;=3),1,IF(AND(MONTH(C1517)&gt;=4,MONTH(C1517)&lt;=6),2,IF(AND(MONTH(C1517)&gt;=7,MONTH(C1517)&lt;=9),3,4))))</f>
        <v>1</v>
      </c>
      <c r="D1518" s="81"/>
      <c r="E1518" s="62" t="s">
        <v>2417</v>
      </c>
      <c r="F1518" s="61" t="s">
        <v>11111</v>
      </c>
      <c r="G1518" s="5"/>
      <c r="H1518" s="5"/>
      <c r="I1518" s="5"/>
      <c r="J1518" s="5"/>
    </row>
    <row r="1519" spans="1:10" ht="14.1" customHeight="1" thickBot="1" x14ac:dyDescent="0.25">
      <c r="A1519" s="81"/>
      <c r="B1519" s="62" t="s">
        <v>12941</v>
      </c>
      <c r="C1519" s="71">
        <v>44943</v>
      </c>
      <c r="D1519" s="81"/>
      <c r="E1519" s="62" t="s">
        <v>3073</v>
      </c>
      <c r="F1519" s="61" t="s">
        <v>11111</v>
      </c>
      <c r="G1519" s="5"/>
      <c r="H1519" s="5"/>
      <c r="I1519" s="5"/>
      <c r="J1519" s="5"/>
    </row>
    <row r="1520" spans="1:10" ht="14.1" customHeight="1" thickBot="1" x14ac:dyDescent="0.25">
      <c r="A1520" s="81"/>
      <c r="B1520" s="62" t="s">
        <v>1786</v>
      </c>
      <c r="C1520" s="60">
        <f>IF(C1519="","",IF(AND(MONTH(C1519)&gt;=1,MONTH(C1519)&lt;=3),1,IF(AND(MONTH(C1519)&gt;=4,MONTH(C1519)&lt;=6),2,IF(AND(MONTH(C1519)&gt;=7,MONTH(C1519)&lt;=9),3,4))))</f>
        <v>1</v>
      </c>
      <c r="D1520" s="81"/>
      <c r="E1520" s="62" t="s">
        <v>13191</v>
      </c>
      <c r="F1520" s="61" t="s">
        <v>11111</v>
      </c>
      <c r="G1520" s="5"/>
      <c r="H1520" s="5"/>
      <c r="I1520" s="5"/>
      <c r="J1520" s="5"/>
    </row>
    <row r="1521" spans="1:10" ht="14.1" customHeight="1" thickBot="1" x14ac:dyDescent="0.25">
      <c r="A1521" s="5"/>
      <c r="B1521" s="5"/>
      <c r="C1521" s="5"/>
      <c r="D1521" s="5"/>
      <c r="E1521" s="5"/>
      <c r="F1521" s="5"/>
      <c r="G1521" s="5"/>
      <c r="H1521" s="5"/>
      <c r="I1521" s="5"/>
      <c r="J1521" s="5"/>
    </row>
    <row r="1522" spans="1:10" ht="14.1" customHeight="1" thickBot="1" x14ac:dyDescent="0.25">
      <c r="A1522" s="67" t="s">
        <v>15735</v>
      </c>
      <c r="B1522" s="67" t="s">
        <v>16146</v>
      </c>
      <c r="C1522" s="67" t="s">
        <v>15641</v>
      </c>
      <c r="D1522" s="67" t="s">
        <v>15251</v>
      </c>
      <c r="E1522" s="67" t="s">
        <v>6932</v>
      </c>
      <c r="F1522" s="67" t="s">
        <v>15280</v>
      </c>
      <c r="G1522" s="5"/>
      <c r="H1522" s="5"/>
      <c r="I1522" s="5"/>
      <c r="J1522" s="5"/>
    </row>
    <row r="1523" spans="1:10" ht="13.5" customHeight="1" x14ac:dyDescent="0.2">
      <c r="A1523" s="63">
        <v>90101603</v>
      </c>
      <c r="B1523" s="64" t="str">
        <f ca="1">IFERROR(INDEX(UNSPSCDes,MATCH(INDIRECT(ADDRESS(ROW(),COLUMN()-1,4)),UNSPSCCode,0)),"")</f>
        <v>Servicios de cáterin</v>
      </c>
      <c r="C1523" s="63" t="s">
        <v>1449</v>
      </c>
      <c r="D1523" s="63">
        <v>640</v>
      </c>
      <c r="E1523" s="66">
        <v>118</v>
      </c>
      <c r="F1523" s="65">
        <f ca="1">INDIRECT(ADDRESS(ROW(),COLUMN()-2,4))*INDIRECT(ADDRESS(ROW(),COLUMN()-1,4))</f>
        <v>75520</v>
      </c>
      <c r="G1523" s="5"/>
      <c r="H1523" s="5"/>
      <c r="I1523" s="5"/>
      <c r="J1523" s="5"/>
    </row>
    <row r="1524" spans="1:10" ht="13.5" customHeight="1" x14ac:dyDescent="0.2">
      <c r="A1524" s="63">
        <v>90101603</v>
      </c>
      <c r="B1524" s="64" t="str">
        <f ca="1">IFERROR(INDEX(UNSPSCDes,MATCH(INDIRECT(ADDRESS(ROW(),COLUMN()-1,4)),UNSPSCCode,0)),"")</f>
        <v>Servicios de cáterin</v>
      </c>
      <c r="C1524" s="63" t="s">
        <v>1449</v>
      </c>
      <c r="D1524" s="63">
        <v>2230</v>
      </c>
      <c r="E1524" s="66">
        <v>500</v>
      </c>
      <c r="F1524" s="65">
        <f ca="1">INDIRECT(ADDRESS(ROW(),COLUMN()-2,4))*INDIRECT(ADDRESS(ROW(),COLUMN()-1,4))</f>
        <v>1115000</v>
      </c>
      <c r="G1524" s="5"/>
      <c r="H1524" s="5"/>
      <c r="I1524" s="5"/>
      <c r="J1524" s="5"/>
    </row>
    <row r="1525" spans="1:10" ht="13.5" customHeight="1" x14ac:dyDescent="0.2">
      <c r="A1525" s="63">
        <v>90101603</v>
      </c>
      <c r="B1525" s="64" t="str">
        <f ca="1">IFERROR(INDEX(UNSPSCDes,MATCH(INDIRECT(ADDRESS(ROW(),COLUMN()-1,4)),UNSPSCCode,0)),"")</f>
        <v>Servicios de cáterin</v>
      </c>
      <c r="C1525" s="63" t="s">
        <v>1449</v>
      </c>
      <c r="D1525" s="63">
        <v>20</v>
      </c>
      <c r="E1525" s="66">
        <v>1200</v>
      </c>
      <c r="F1525" s="65">
        <f ca="1">INDIRECT(ADDRESS(ROW(),COLUMN()-2,4))*INDIRECT(ADDRESS(ROW(),COLUMN()-1,4))</f>
        <v>24000</v>
      </c>
      <c r="G1525" s="5"/>
      <c r="H1525" s="5"/>
      <c r="I1525" s="5"/>
      <c r="J1525" s="5"/>
    </row>
    <row r="1526" spans="1:10" ht="14.1" customHeight="1" x14ac:dyDescent="0.2">
      <c r="A1526" s="5"/>
      <c r="B1526" s="5"/>
      <c r="C1526" s="5"/>
      <c r="D1526" s="5"/>
      <c r="E1526" s="68" t="s">
        <v>12549</v>
      </c>
      <c r="F1526" s="69">
        <f ca="1">SUM(Table3137[MONTO TOTAL ESTIMADO])</f>
        <v>1214520</v>
      </c>
      <c r="G1526" s="5"/>
      <c r="H1526" s="5" t="str">
        <f>C1516</f>
        <v>Servicios</v>
      </c>
      <c r="I1526" s="5" t="str">
        <f>E1516</f>
        <v>MIPYME Mujeres</v>
      </c>
      <c r="J1526" s="5" t="str">
        <f>D1516</f>
        <v>Compras Menores</v>
      </c>
    </row>
    <row r="1527" spans="1:10" ht="14.1" customHeight="1" thickBot="1" x14ac:dyDescent="0.3"/>
    <row r="1528" spans="1:10" ht="33.75" customHeight="1" thickBot="1" x14ac:dyDescent="0.25">
      <c r="A1528" s="59" t="s">
        <v>16382</v>
      </c>
      <c r="B1528" s="59" t="s">
        <v>161</v>
      </c>
      <c r="C1528" s="59" t="s">
        <v>11723</v>
      </c>
      <c r="D1528" s="59" t="s">
        <v>14377</v>
      </c>
      <c r="E1528" s="59" t="s">
        <v>10961</v>
      </c>
      <c r="F1528" s="59" t="s">
        <v>11094</v>
      </c>
      <c r="G1528" s="5"/>
      <c r="H1528" s="5"/>
      <c r="I1528" s="5"/>
      <c r="J1528" s="5"/>
    </row>
    <row r="1529" spans="1:10" ht="14.1" customHeight="1" thickBot="1" x14ac:dyDescent="0.25">
      <c r="A1529" s="61" t="s">
        <v>18898</v>
      </c>
      <c r="B1529" s="61" t="s">
        <v>18899</v>
      </c>
      <c r="C1529" s="61" t="s">
        <v>6798</v>
      </c>
      <c r="D1529" s="61" t="s">
        <v>1875</v>
      </c>
      <c r="E1529" s="61" t="s">
        <v>6033</v>
      </c>
      <c r="F1529" s="61"/>
      <c r="G1529" s="5"/>
      <c r="H1529" s="5"/>
      <c r="I1529" s="5"/>
      <c r="J1529" s="5"/>
    </row>
    <row r="1530" spans="1:10" ht="14.1" customHeight="1" thickBot="1" x14ac:dyDescent="0.25">
      <c r="A1530" s="80" t="s">
        <v>14828</v>
      </c>
      <c r="B1530" s="62" t="s">
        <v>8528</v>
      </c>
      <c r="C1530" s="71">
        <v>45019</v>
      </c>
      <c r="D1530" s="80" t="s">
        <v>9385</v>
      </c>
      <c r="E1530" s="62" t="s">
        <v>13092</v>
      </c>
      <c r="F1530" s="61" t="s">
        <v>3080</v>
      </c>
      <c r="G1530" s="5"/>
      <c r="H1530" s="5"/>
      <c r="I1530" s="5"/>
      <c r="J1530" s="5"/>
    </row>
    <row r="1531" spans="1:10" ht="14.1" customHeight="1" thickBot="1" x14ac:dyDescent="0.25">
      <c r="A1531" s="81"/>
      <c r="B1531" s="62" t="s">
        <v>1786</v>
      </c>
      <c r="C1531" s="60">
        <f>IF(C1530="","",IF(AND(MONTH(C1530)&gt;=1,MONTH(C1530)&lt;=3),1,IF(AND(MONTH(C1530)&gt;=4,MONTH(C1530)&lt;=6),2,IF(AND(MONTH(C1530)&gt;=7,MONTH(C1530)&lt;=9),3,4))))</f>
        <v>2</v>
      </c>
      <c r="D1531" s="81"/>
      <c r="E1531" s="62" t="s">
        <v>2417</v>
      </c>
      <c r="F1531" s="61" t="s">
        <v>11111</v>
      </c>
      <c r="G1531" s="5"/>
      <c r="H1531" s="5"/>
      <c r="I1531" s="5"/>
      <c r="J1531" s="5"/>
    </row>
    <row r="1532" spans="1:10" ht="14.1" customHeight="1" thickBot="1" x14ac:dyDescent="0.25">
      <c r="A1532" s="81"/>
      <c r="B1532" s="62" t="s">
        <v>12941</v>
      </c>
      <c r="C1532" s="71">
        <v>45034</v>
      </c>
      <c r="D1532" s="81"/>
      <c r="E1532" s="62" t="s">
        <v>3073</v>
      </c>
      <c r="F1532" s="61" t="s">
        <v>11111</v>
      </c>
      <c r="G1532" s="5"/>
      <c r="H1532" s="5"/>
      <c r="I1532" s="5"/>
      <c r="J1532" s="5"/>
    </row>
    <row r="1533" spans="1:10" ht="14.1" customHeight="1" thickBot="1" x14ac:dyDescent="0.25">
      <c r="A1533" s="81"/>
      <c r="B1533" s="62" t="s">
        <v>1786</v>
      </c>
      <c r="C1533" s="60">
        <f>IF(C1532="","",IF(AND(MONTH(C1532)&gt;=1,MONTH(C1532)&lt;=3),1,IF(AND(MONTH(C1532)&gt;=4,MONTH(C1532)&lt;=6),2,IF(AND(MONTH(C1532)&gt;=7,MONTH(C1532)&lt;=9),3,4))))</f>
        <v>2</v>
      </c>
      <c r="D1533" s="81"/>
      <c r="E1533" s="62" t="s">
        <v>13191</v>
      </c>
      <c r="F1533" s="61" t="s">
        <v>11111</v>
      </c>
      <c r="G1533" s="5"/>
      <c r="H1533" s="5"/>
      <c r="I1533" s="5"/>
      <c r="J1533" s="5"/>
    </row>
    <row r="1534" spans="1:10" ht="14.1" customHeight="1" thickBot="1" x14ac:dyDescent="0.25">
      <c r="A1534" s="5"/>
      <c r="B1534" s="5"/>
      <c r="C1534" s="5"/>
      <c r="D1534" s="5"/>
      <c r="E1534" s="5"/>
      <c r="F1534" s="5"/>
      <c r="G1534" s="5"/>
      <c r="H1534" s="5"/>
      <c r="I1534" s="5"/>
      <c r="J1534" s="5"/>
    </row>
    <row r="1535" spans="1:10" ht="14.1" customHeight="1" thickBot="1" x14ac:dyDescent="0.25">
      <c r="A1535" s="67" t="s">
        <v>15735</v>
      </c>
      <c r="B1535" s="67" t="s">
        <v>16146</v>
      </c>
      <c r="C1535" s="67" t="s">
        <v>15641</v>
      </c>
      <c r="D1535" s="67" t="s">
        <v>15251</v>
      </c>
      <c r="E1535" s="67" t="s">
        <v>6932</v>
      </c>
      <c r="F1535" s="67" t="s">
        <v>15280</v>
      </c>
      <c r="G1535" s="5"/>
      <c r="H1535" s="5"/>
      <c r="I1535" s="5"/>
      <c r="J1535" s="5"/>
    </row>
    <row r="1536" spans="1:10" ht="13.5" customHeight="1" x14ac:dyDescent="0.2">
      <c r="A1536" s="63">
        <v>90101603</v>
      </c>
      <c r="B1536" s="64" t="str">
        <f ca="1">IFERROR(INDEX(UNSPSCDes,MATCH(INDIRECT(ADDRESS(ROW(),COLUMN()-1,4)),UNSPSCCode,0)),"")</f>
        <v>Servicios de cáterin</v>
      </c>
      <c r="C1536" s="63" t="s">
        <v>1449</v>
      </c>
      <c r="D1536" s="63">
        <v>3030</v>
      </c>
      <c r="E1536" s="66">
        <v>118</v>
      </c>
      <c r="F1536" s="65">
        <f ca="1">INDIRECT(ADDRESS(ROW(),COLUMN()-2,4))*INDIRECT(ADDRESS(ROW(),COLUMN()-1,4))</f>
        <v>357540</v>
      </c>
      <c r="G1536" s="5"/>
      <c r="H1536" s="5"/>
      <c r="I1536" s="5"/>
      <c r="J1536" s="5"/>
    </row>
    <row r="1537" spans="1:10" ht="13.5" customHeight="1" x14ac:dyDescent="0.2">
      <c r="A1537" s="63">
        <v>90101603</v>
      </c>
      <c r="B1537" s="64" t="str">
        <f ca="1">IFERROR(INDEX(UNSPSCDes,MATCH(INDIRECT(ADDRESS(ROW(),COLUMN()-1,4)),UNSPSCCode,0)),"")</f>
        <v>Servicios de cáterin</v>
      </c>
      <c r="C1537" s="63" t="s">
        <v>1449</v>
      </c>
      <c r="D1537" s="63">
        <v>5537</v>
      </c>
      <c r="E1537" s="66">
        <v>500</v>
      </c>
      <c r="F1537" s="65">
        <f ca="1">INDIRECT(ADDRESS(ROW(),COLUMN()-2,4))*INDIRECT(ADDRESS(ROW(),COLUMN()-1,4))</f>
        <v>2768500</v>
      </c>
      <c r="G1537" s="5"/>
      <c r="H1537" s="5"/>
      <c r="I1537" s="5"/>
      <c r="J1537" s="5"/>
    </row>
    <row r="1538" spans="1:10" ht="14.1" customHeight="1" x14ac:dyDescent="0.2">
      <c r="A1538" s="5"/>
      <c r="B1538" s="5"/>
      <c r="C1538" s="5"/>
      <c r="D1538" s="5"/>
      <c r="E1538" s="68" t="s">
        <v>12549</v>
      </c>
      <c r="F1538" s="69">
        <f ca="1">SUM(Table3138[MONTO TOTAL ESTIMADO])</f>
        <v>3126040</v>
      </c>
      <c r="G1538" s="5"/>
      <c r="H1538" s="5" t="str">
        <f>C1529</f>
        <v>Servicios</v>
      </c>
      <c r="I1538" s="5" t="str">
        <f>E1529</f>
        <v>MIPYME Mujeres</v>
      </c>
      <c r="J1538" s="5" t="str">
        <f>D1529</f>
        <v>Comparacion de Precios</v>
      </c>
    </row>
    <row r="1539" spans="1:10" ht="14.1" customHeight="1" thickBot="1" x14ac:dyDescent="0.3"/>
    <row r="1540" spans="1:10" ht="33.75" customHeight="1" thickBot="1" x14ac:dyDescent="0.25">
      <c r="A1540" s="59" t="s">
        <v>16382</v>
      </c>
      <c r="B1540" s="59" t="s">
        <v>161</v>
      </c>
      <c r="C1540" s="59" t="s">
        <v>11723</v>
      </c>
      <c r="D1540" s="59" t="s">
        <v>14377</v>
      </c>
      <c r="E1540" s="59" t="s">
        <v>10961</v>
      </c>
      <c r="F1540" s="59" t="s">
        <v>11094</v>
      </c>
      <c r="G1540" s="5"/>
      <c r="H1540" s="5"/>
      <c r="I1540" s="5"/>
      <c r="J1540" s="5"/>
    </row>
    <row r="1541" spans="1:10" ht="14.1" customHeight="1" thickBot="1" x14ac:dyDescent="0.25">
      <c r="A1541" s="61" t="s">
        <v>18898</v>
      </c>
      <c r="B1541" s="61" t="s">
        <v>18899</v>
      </c>
      <c r="C1541" s="61" t="s">
        <v>6798</v>
      </c>
      <c r="D1541" s="61" t="s">
        <v>1875</v>
      </c>
      <c r="E1541" s="61" t="s">
        <v>6033</v>
      </c>
      <c r="F1541" s="61"/>
      <c r="G1541" s="5"/>
      <c r="H1541" s="5"/>
      <c r="I1541" s="5"/>
      <c r="J1541" s="5"/>
    </row>
    <row r="1542" spans="1:10" ht="14.1" customHeight="1" thickBot="1" x14ac:dyDescent="0.25">
      <c r="A1542" s="80" t="s">
        <v>14828</v>
      </c>
      <c r="B1542" s="62" t="s">
        <v>8528</v>
      </c>
      <c r="C1542" s="71">
        <v>45110</v>
      </c>
      <c r="D1542" s="80" t="s">
        <v>9385</v>
      </c>
      <c r="E1542" s="62" t="s">
        <v>13092</v>
      </c>
      <c r="F1542" s="61" t="s">
        <v>3080</v>
      </c>
      <c r="G1542" s="5"/>
      <c r="H1542" s="5"/>
      <c r="I1542" s="5"/>
      <c r="J1542" s="5"/>
    </row>
    <row r="1543" spans="1:10" ht="14.1" customHeight="1" thickBot="1" x14ac:dyDescent="0.25">
      <c r="A1543" s="81"/>
      <c r="B1543" s="62" t="s">
        <v>1786</v>
      </c>
      <c r="C1543" s="60">
        <f>IF(C1542="","",IF(AND(MONTH(C1542)&gt;=1,MONTH(C1542)&lt;=3),1,IF(AND(MONTH(C1542)&gt;=4,MONTH(C1542)&lt;=6),2,IF(AND(MONTH(C1542)&gt;=7,MONTH(C1542)&lt;=9),3,4))))</f>
        <v>3</v>
      </c>
      <c r="D1543" s="81"/>
      <c r="E1543" s="62" t="s">
        <v>2417</v>
      </c>
      <c r="F1543" s="61" t="s">
        <v>11111</v>
      </c>
      <c r="G1543" s="5"/>
      <c r="H1543" s="5"/>
      <c r="I1543" s="5"/>
      <c r="J1543" s="5"/>
    </row>
    <row r="1544" spans="1:10" ht="14.1" customHeight="1" thickBot="1" x14ac:dyDescent="0.25">
      <c r="A1544" s="81"/>
      <c r="B1544" s="62" t="s">
        <v>12941</v>
      </c>
      <c r="C1544" s="71">
        <v>45125</v>
      </c>
      <c r="D1544" s="81"/>
      <c r="E1544" s="62" t="s">
        <v>3073</v>
      </c>
      <c r="F1544" s="61" t="s">
        <v>11111</v>
      </c>
      <c r="G1544" s="5"/>
      <c r="H1544" s="5"/>
      <c r="I1544" s="5"/>
      <c r="J1544" s="5"/>
    </row>
    <row r="1545" spans="1:10" ht="14.1" customHeight="1" thickBot="1" x14ac:dyDescent="0.25">
      <c r="A1545" s="81"/>
      <c r="B1545" s="62" t="s">
        <v>1786</v>
      </c>
      <c r="C1545" s="60">
        <f>IF(C1544="","",IF(AND(MONTH(C1544)&gt;=1,MONTH(C1544)&lt;=3),1,IF(AND(MONTH(C1544)&gt;=4,MONTH(C1544)&lt;=6),2,IF(AND(MONTH(C1544)&gt;=7,MONTH(C1544)&lt;=9),3,4))))</f>
        <v>3</v>
      </c>
      <c r="D1545" s="81"/>
      <c r="E1545" s="62" t="s">
        <v>13191</v>
      </c>
      <c r="F1545" s="61" t="s">
        <v>11111</v>
      </c>
      <c r="G1545" s="5"/>
      <c r="H1545" s="5"/>
      <c r="I1545" s="5"/>
      <c r="J1545" s="5"/>
    </row>
    <row r="1546" spans="1:10" ht="14.1" customHeight="1" thickBot="1" x14ac:dyDescent="0.25">
      <c r="A1546" s="5"/>
      <c r="B1546" s="5"/>
      <c r="C1546" s="5"/>
      <c r="D1546" s="5"/>
      <c r="E1546" s="5"/>
      <c r="F1546" s="5"/>
      <c r="G1546" s="5"/>
      <c r="H1546" s="5"/>
      <c r="I1546" s="5"/>
      <c r="J1546" s="5"/>
    </row>
    <row r="1547" spans="1:10" ht="14.1" customHeight="1" thickBot="1" x14ac:dyDescent="0.25">
      <c r="A1547" s="67" t="s">
        <v>15735</v>
      </c>
      <c r="B1547" s="67" t="s">
        <v>16146</v>
      </c>
      <c r="C1547" s="67" t="s">
        <v>15641</v>
      </c>
      <c r="D1547" s="67" t="s">
        <v>15251</v>
      </c>
      <c r="E1547" s="67" t="s">
        <v>6932</v>
      </c>
      <c r="F1547" s="67" t="s">
        <v>15280</v>
      </c>
      <c r="G1547" s="5"/>
      <c r="H1547" s="5"/>
      <c r="I1547" s="5"/>
      <c r="J1547" s="5"/>
    </row>
    <row r="1548" spans="1:10" ht="13.5" customHeight="1" x14ac:dyDescent="0.2">
      <c r="A1548" s="63">
        <v>90101603</v>
      </c>
      <c r="B1548" s="64" t="str">
        <f ca="1">IFERROR(INDEX(UNSPSCDes,MATCH(INDIRECT(ADDRESS(ROW(),COLUMN()-1,4)),UNSPSCCode,0)),"")</f>
        <v>Servicios de cáterin</v>
      </c>
      <c r="C1548" s="63" t="s">
        <v>1449</v>
      </c>
      <c r="D1548" s="63">
        <v>2630</v>
      </c>
      <c r="E1548" s="66">
        <v>118</v>
      </c>
      <c r="F1548" s="65">
        <f ca="1">INDIRECT(ADDRESS(ROW(),COLUMN()-2,4))*INDIRECT(ADDRESS(ROW(),COLUMN()-1,4))</f>
        <v>310340</v>
      </c>
      <c r="G1548" s="5"/>
      <c r="H1548" s="5"/>
      <c r="I1548" s="5"/>
      <c r="J1548" s="5"/>
    </row>
    <row r="1549" spans="1:10" ht="13.5" customHeight="1" x14ac:dyDescent="0.2">
      <c r="A1549" s="63">
        <v>90101603</v>
      </c>
      <c r="B1549" s="64" t="str">
        <f ca="1">IFERROR(INDEX(UNSPSCDes,MATCH(INDIRECT(ADDRESS(ROW(),COLUMN()-1,4)),UNSPSCCode,0)),"")</f>
        <v>Servicios de cáterin</v>
      </c>
      <c r="C1549" s="63" t="s">
        <v>1449</v>
      </c>
      <c r="D1549" s="63">
        <v>5185</v>
      </c>
      <c r="E1549" s="66">
        <v>500</v>
      </c>
      <c r="F1549" s="65">
        <f ca="1">INDIRECT(ADDRESS(ROW(),COLUMN()-2,4))*INDIRECT(ADDRESS(ROW(),COLUMN()-1,4))</f>
        <v>2592500</v>
      </c>
      <c r="G1549" s="5"/>
      <c r="H1549" s="5"/>
      <c r="I1549" s="5"/>
      <c r="J1549" s="5"/>
    </row>
    <row r="1550" spans="1:10" ht="14.1" customHeight="1" x14ac:dyDescent="0.2">
      <c r="A1550" s="5"/>
      <c r="B1550" s="5"/>
      <c r="C1550" s="5"/>
      <c r="D1550" s="5"/>
      <c r="E1550" s="68" t="s">
        <v>12549</v>
      </c>
      <c r="F1550" s="69">
        <f ca="1">SUM(Table3139[MONTO TOTAL ESTIMADO])</f>
        <v>2902840</v>
      </c>
      <c r="G1550" s="5"/>
      <c r="H1550" s="5" t="str">
        <f>C1541</f>
        <v>Servicios</v>
      </c>
      <c r="I1550" s="5" t="str">
        <f>E1541</f>
        <v>MIPYME Mujeres</v>
      </c>
      <c r="J1550" s="5" t="str">
        <f>D1541</f>
        <v>Comparacion de Precios</v>
      </c>
    </row>
    <row r="1551" spans="1:10" ht="14.1" customHeight="1" thickBot="1" x14ac:dyDescent="0.3"/>
    <row r="1552" spans="1:10" ht="33.75" customHeight="1" thickBot="1" x14ac:dyDescent="0.25">
      <c r="A1552" s="59" t="s">
        <v>16382</v>
      </c>
      <c r="B1552" s="59" t="s">
        <v>161</v>
      </c>
      <c r="C1552" s="59" t="s">
        <v>11723</v>
      </c>
      <c r="D1552" s="59" t="s">
        <v>14377</v>
      </c>
      <c r="E1552" s="59" t="s">
        <v>10961</v>
      </c>
      <c r="F1552" s="59" t="s">
        <v>11094</v>
      </c>
      <c r="G1552" s="5"/>
      <c r="H1552" s="5"/>
      <c r="I1552" s="5"/>
      <c r="J1552" s="5"/>
    </row>
    <row r="1553" spans="1:10" ht="14.1" customHeight="1" thickBot="1" x14ac:dyDescent="0.25">
      <c r="A1553" s="61" t="s">
        <v>18898</v>
      </c>
      <c r="B1553" s="61" t="s">
        <v>18899</v>
      </c>
      <c r="C1553" s="61" t="s">
        <v>6798</v>
      </c>
      <c r="D1553" s="61" t="s">
        <v>1875</v>
      </c>
      <c r="E1553" s="61" t="s">
        <v>6033</v>
      </c>
      <c r="F1553" s="61"/>
      <c r="G1553" s="5"/>
      <c r="H1553" s="5"/>
      <c r="I1553" s="5"/>
      <c r="J1553" s="5"/>
    </row>
    <row r="1554" spans="1:10" ht="14.1" customHeight="1" thickBot="1" x14ac:dyDescent="0.25">
      <c r="A1554" s="80" t="s">
        <v>14828</v>
      </c>
      <c r="B1554" s="62" t="s">
        <v>8528</v>
      </c>
      <c r="C1554" s="71">
        <v>45201</v>
      </c>
      <c r="D1554" s="80" t="s">
        <v>9385</v>
      </c>
      <c r="E1554" s="62" t="s">
        <v>13092</v>
      </c>
      <c r="F1554" s="61" t="s">
        <v>3080</v>
      </c>
      <c r="G1554" s="5"/>
      <c r="H1554" s="5"/>
      <c r="I1554" s="5"/>
      <c r="J1554" s="5"/>
    </row>
    <row r="1555" spans="1:10" ht="14.1" customHeight="1" thickBot="1" x14ac:dyDescent="0.25">
      <c r="A1555" s="81"/>
      <c r="B1555" s="62" t="s">
        <v>1786</v>
      </c>
      <c r="C1555" s="60">
        <f>IF(C1554="","",IF(AND(MONTH(C1554)&gt;=1,MONTH(C1554)&lt;=3),1,IF(AND(MONTH(C1554)&gt;=4,MONTH(C1554)&lt;=6),2,IF(AND(MONTH(C1554)&gt;=7,MONTH(C1554)&lt;=9),3,4))))</f>
        <v>4</v>
      </c>
      <c r="D1555" s="81"/>
      <c r="E1555" s="62" t="s">
        <v>2417</v>
      </c>
      <c r="F1555" s="61" t="s">
        <v>11111</v>
      </c>
      <c r="G1555" s="5"/>
      <c r="H1555" s="5"/>
      <c r="I1555" s="5"/>
      <c r="J1555" s="5"/>
    </row>
    <row r="1556" spans="1:10" ht="14.1" customHeight="1" thickBot="1" x14ac:dyDescent="0.25">
      <c r="A1556" s="81"/>
      <c r="B1556" s="62" t="s">
        <v>12941</v>
      </c>
      <c r="C1556" s="71">
        <v>45216</v>
      </c>
      <c r="D1556" s="81"/>
      <c r="E1556" s="62" t="s">
        <v>3073</v>
      </c>
      <c r="F1556" s="61" t="s">
        <v>11111</v>
      </c>
      <c r="G1556" s="5"/>
      <c r="H1556" s="5"/>
      <c r="I1556" s="5"/>
      <c r="J1556" s="5"/>
    </row>
    <row r="1557" spans="1:10" ht="14.1" customHeight="1" thickBot="1" x14ac:dyDescent="0.25">
      <c r="A1557" s="81"/>
      <c r="B1557" s="62" t="s">
        <v>1786</v>
      </c>
      <c r="C1557" s="60">
        <f>IF(C1556="","",IF(AND(MONTH(C1556)&gt;=1,MONTH(C1556)&lt;=3),1,IF(AND(MONTH(C1556)&gt;=4,MONTH(C1556)&lt;=6),2,IF(AND(MONTH(C1556)&gt;=7,MONTH(C1556)&lt;=9),3,4))))</f>
        <v>4</v>
      </c>
      <c r="D1557" s="81"/>
      <c r="E1557" s="62" t="s">
        <v>13191</v>
      </c>
      <c r="F1557" s="61" t="s">
        <v>11111</v>
      </c>
      <c r="G1557" s="5"/>
      <c r="H1557" s="5"/>
      <c r="I1557" s="5"/>
      <c r="J1557" s="5"/>
    </row>
    <row r="1558" spans="1:10" ht="14.1" customHeight="1" thickBot="1" x14ac:dyDescent="0.25">
      <c r="A1558" s="5"/>
      <c r="B1558" s="5"/>
      <c r="C1558" s="5"/>
      <c r="D1558" s="5"/>
      <c r="E1558" s="5"/>
      <c r="F1558" s="5"/>
      <c r="G1558" s="5"/>
      <c r="H1558" s="5"/>
      <c r="I1558" s="5"/>
      <c r="J1558" s="5"/>
    </row>
    <row r="1559" spans="1:10" ht="14.1" customHeight="1" thickBot="1" x14ac:dyDescent="0.25">
      <c r="A1559" s="67" t="s">
        <v>15735</v>
      </c>
      <c r="B1559" s="67" t="s">
        <v>16146</v>
      </c>
      <c r="C1559" s="67" t="s">
        <v>15641</v>
      </c>
      <c r="D1559" s="67" t="s">
        <v>15251</v>
      </c>
      <c r="E1559" s="67" t="s">
        <v>6932</v>
      </c>
      <c r="F1559" s="67" t="s">
        <v>15280</v>
      </c>
      <c r="G1559" s="5"/>
      <c r="H1559" s="5"/>
      <c r="I1559" s="5"/>
      <c r="J1559" s="5"/>
    </row>
    <row r="1560" spans="1:10" ht="13.5" customHeight="1" x14ac:dyDescent="0.2">
      <c r="A1560" s="63">
        <v>90101603</v>
      </c>
      <c r="B1560" s="64" t="str">
        <f ca="1">IFERROR(INDEX(UNSPSCDes,MATCH(INDIRECT(ADDRESS(ROW(),COLUMN()-1,4)),UNSPSCCode,0)),"")</f>
        <v>Servicios de cáterin</v>
      </c>
      <c r="C1560" s="63" t="s">
        <v>1449</v>
      </c>
      <c r="D1560" s="63">
        <v>1995</v>
      </c>
      <c r="E1560" s="66">
        <v>118</v>
      </c>
      <c r="F1560" s="65">
        <f ca="1">INDIRECT(ADDRESS(ROW(),COLUMN()-2,4))*INDIRECT(ADDRESS(ROW(),COLUMN()-1,4))</f>
        <v>235410</v>
      </c>
      <c r="G1560" s="5"/>
      <c r="H1560" s="5"/>
      <c r="I1560" s="5"/>
      <c r="J1560" s="5"/>
    </row>
    <row r="1561" spans="1:10" ht="13.5" customHeight="1" x14ac:dyDescent="0.2">
      <c r="A1561" s="63">
        <v>90101603</v>
      </c>
      <c r="B1561" s="64" t="str">
        <f ca="1">IFERROR(INDEX(UNSPSCDes,MATCH(INDIRECT(ADDRESS(ROW(),COLUMN()-1,4)),UNSPSCCode,0)),"")</f>
        <v>Servicios de cáterin</v>
      </c>
      <c r="C1561" s="63" t="s">
        <v>1449</v>
      </c>
      <c r="D1561" s="63">
        <v>3815</v>
      </c>
      <c r="E1561" s="66">
        <v>500</v>
      </c>
      <c r="F1561" s="65">
        <f ca="1">INDIRECT(ADDRESS(ROW(),COLUMN()-2,4))*INDIRECT(ADDRESS(ROW(),COLUMN()-1,4))</f>
        <v>1907500</v>
      </c>
      <c r="G1561" s="5"/>
      <c r="H1561" s="5"/>
      <c r="I1561" s="5"/>
      <c r="J1561" s="5"/>
    </row>
    <row r="1562" spans="1:10" ht="14.1" customHeight="1" x14ac:dyDescent="0.2">
      <c r="A1562" s="5"/>
      <c r="B1562" s="5"/>
      <c r="C1562" s="5"/>
      <c r="D1562" s="5"/>
      <c r="E1562" s="68" t="s">
        <v>12549</v>
      </c>
      <c r="F1562" s="69">
        <f ca="1">SUM(Table3140[MONTO TOTAL ESTIMADO])</f>
        <v>2142910</v>
      </c>
      <c r="G1562" s="5"/>
      <c r="H1562" s="5" t="str">
        <f>C1553</f>
        <v>Servicios</v>
      </c>
      <c r="I1562" s="5" t="str">
        <f>E1553</f>
        <v>MIPYME Mujeres</v>
      </c>
      <c r="J1562" s="5" t="str">
        <f>D1553</f>
        <v>Comparacion de Precios</v>
      </c>
    </row>
    <row r="1563" spans="1:10" ht="14.1" customHeight="1" thickBot="1" x14ac:dyDescent="0.3"/>
    <row r="1564" spans="1:10" ht="33.75" customHeight="1" thickBot="1" x14ac:dyDescent="0.25">
      <c r="A1564" s="59" t="s">
        <v>16382</v>
      </c>
      <c r="B1564" s="59" t="s">
        <v>161</v>
      </c>
      <c r="C1564" s="59" t="s">
        <v>11723</v>
      </c>
      <c r="D1564" s="59" t="s">
        <v>14377</v>
      </c>
      <c r="E1564" s="59" t="s">
        <v>10961</v>
      </c>
      <c r="F1564" s="59" t="s">
        <v>11094</v>
      </c>
      <c r="G1564" s="5"/>
      <c r="H1564" s="5"/>
      <c r="I1564" s="5"/>
      <c r="J1564" s="5"/>
    </row>
    <row r="1565" spans="1:10" ht="14.1" customHeight="1" thickBot="1" x14ac:dyDescent="0.25">
      <c r="A1565" s="61" t="s">
        <v>18900</v>
      </c>
      <c r="B1565" s="61" t="s">
        <v>18901</v>
      </c>
      <c r="C1565" s="61" t="s">
        <v>17798</v>
      </c>
      <c r="D1565" s="61" t="s">
        <v>17483</v>
      </c>
      <c r="E1565" s="61" t="s">
        <v>8854</v>
      </c>
      <c r="F1565" s="61"/>
      <c r="G1565" s="5"/>
      <c r="H1565" s="5"/>
      <c r="I1565" s="5"/>
      <c r="J1565" s="5"/>
    </row>
    <row r="1566" spans="1:10" ht="14.1" customHeight="1" thickBot="1" x14ac:dyDescent="0.25">
      <c r="A1566" s="80" t="s">
        <v>14828</v>
      </c>
      <c r="B1566" s="62" t="s">
        <v>8528</v>
      </c>
      <c r="C1566" s="71">
        <v>44928</v>
      </c>
      <c r="D1566" s="80" t="s">
        <v>9385</v>
      </c>
      <c r="E1566" s="62" t="s">
        <v>13092</v>
      </c>
      <c r="F1566" s="61" t="s">
        <v>3080</v>
      </c>
      <c r="G1566" s="5"/>
      <c r="H1566" s="5"/>
      <c r="I1566" s="5"/>
      <c r="J1566" s="5"/>
    </row>
    <row r="1567" spans="1:10" ht="14.1" customHeight="1" thickBot="1" x14ac:dyDescent="0.25">
      <c r="A1567" s="81"/>
      <c r="B1567" s="62" t="s">
        <v>1786</v>
      </c>
      <c r="C1567" s="60">
        <f>IF(C1566="","",IF(AND(MONTH(C1566)&gt;=1,MONTH(C1566)&lt;=3),1,IF(AND(MONTH(C1566)&gt;=4,MONTH(C1566)&lt;=6),2,IF(AND(MONTH(C1566)&gt;=7,MONTH(C1566)&lt;=9),3,4))))</f>
        <v>1</v>
      </c>
      <c r="D1567" s="81"/>
      <c r="E1567" s="62" t="s">
        <v>2417</v>
      </c>
      <c r="F1567" s="61" t="s">
        <v>11111</v>
      </c>
      <c r="G1567" s="5"/>
      <c r="H1567" s="5"/>
      <c r="I1567" s="5"/>
      <c r="J1567" s="5"/>
    </row>
    <row r="1568" spans="1:10" ht="14.1" customHeight="1" thickBot="1" x14ac:dyDescent="0.25">
      <c r="A1568" s="81"/>
      <c r="B1568" s="62" t="s">
        <v>12941</v>
      </c>
      <c r="C1568" s="71">
        <v>44943</v>
      </c>
      <c r="D1568" s="81"/>
      <c r="E1568" s="62" t="s">
        <v>3073</v>
      </c>
      <c r="F1568" s="61" t="s">
        <v>11111</v>
      </c>
      <c r="G1568" s="5"/>
      <c r="H1568" s="5"/>
      <c r="I1568" s="5"/>
      <c r="J1568" s="5"/>
    </row>
    <row r="1569" spans="1:10" ht="14.1" customHeight="1" thickBot="1" x14ac:dyDescent="0.25">
      <c r="A1569" s="81"/>
      <c r="B1569" s="62" t="s">
        <v>1786</v>
      </c>
      <c r="C1569" s="60">
        <f>IF(C1568="","",IF(AND(MONTH(C1568)&gt;=1,MONTH(C1568)&lt;=3),1,IF(AND(MONTH(C1568)&gt;=4,MONTH(C1568)&lt;=6),2,IF(AND(MONTH(C1568)&gt;=7,MONTH(C1568)&lt;=9),3,4))))</f>
        <v>1</v>
      </c>
      <c r="D1569" s="81"/>
      <c r="E1569" s="62" t="s">
        <v>13191</v>
      </c>
      <c r="F1569" s="61" t="s">
        <v>11111</v>
      </c>
      <c r="G1569" s="5"/>
      <c r="H1569" s="5"/>
      <c r="I1569" s="5"/>
      <c r="J1569" s="5"/>
    </row>
    <row r="1570" spans="1:10" ht="14.1" customHeight="1" thickBot="1" x14ac:dyDescent="0.25">
      <c r="A1570" s="5"/>
      <c r="B1570" s="5"/>
      <c r="C1570" s="5"/>
      <c r="D1570" s="5"/>
      <c r="E1570" s="5"/>
      <c r="F1570" s="5"/>
      <c r="G1570" s="5"/>
      <c r="H1570" s="5"/>
      <c r="I1570" s="5"/>
      <c r="J1570" s="5"/>
    </row>
    <row r="1571" spans="1:10" ht="14.1" customHeight="1" thickBot="1" x14ac:dyDescent="0.25">
      <c r="A1571" s="67" t="s">
        <v>15735</v>
      </c>
      <c r="B1571" s="67" t="s">
        <v>16146</v>
      </c>
      <c r="C1571" s="67" t="s">
        <v>15641</v>
      </c>
      <c r="D1571" s="67" t="s">
        <v>15251</v>
      </c>
      <c r="E1571" s="67" t="s">
        <v>6932</v>
      </c>
      <c r="F1571" s="67" t="s">
        <v>15280</v>
      </c>
      <c r="G1571" s="5"/>
      <c r="H1571" s="5"/>
      <c r="I1571" s="5"/>
      <c r="J1571" s="5"/>
    </row>
    <row r="1572" spans="1:10" ht="13.5" customHeight="1" x14ac:dyDescent="0.2">
      <c r="A1572" s="63">
        <v>93131608</v>
      </c>
      <c r="B1572" s="64" t="str">
        <f ca="1">IFERROR(INDEX(UNSPSCDes,MATCH(INDIRECT(ADDRESS(ROW(),COLUMN()-1,4)),UNSPSCCode,0)),"")</f>
        <v>Servicios de suministro de alimentos</v>
      </c>
      <c r="C1572" s="63" t="s">
        <v>18143</v>
      </c>
      <c r="D1572" s="63">
        <v>3</v>
      </c>
      <c r="E1572" s="66">
        <v>7000</v>
      </c>
      <c r="F1572" s="65">
        <f ca="1">INDIRECT(ADDRESS(ROW(),COLUMN()-2,4))*INDIRECT(ADDRESS(ROW(),COLUMN()-1,4))</f>
        <v>21000</v>
      </c>
      <c r="G1572" s="5"/>
      <c r="H1572" s="5"/>
      <c r="I1572" s="5"/>
      <c r="J1572" s="5"/>
    </row>
    <row r="1573" spans="1:10" ht="13.5" customHeight="1" x14ac:dyDescent="0.2">
      <c r="A1573" s="63">
        <v>93131608</v>
      </c>
      <c r="B1573" s="64" t="str">
        <f ca="1">IFERROR(INDEX(UNSPSCDes,MATCH(INDIRECT(ADDRESS(ROW(),COLUMN()-1,4)),UNSPSCCode,0)),"")</f>
        <v>Servicios de suministro de alimentos</v>
      </c>
      <c r="C1573" s="63" t="s">
        <v>18143</v>
      </c>
      <c r="D1573" s="63">
        <v>3</v>
      </c>
      <c r="E1573" s="66">
        <v>83333.333299999998</v>
      </c>
      <c r="F1573" s="65">
        <f ca="1">INDIRECT(ADDRESS(ROW(),COLUMN()-2,4))*INDIRECT(ADDRESS(ROW(),COLUMN()-1,4))</f>
        <v>249999.9999</v>
      </c>
      <c r="G1573" s="5"/>
      <c r="H1573" s="5"/>
      <c r="I1573" s="5"/>
      <c r="J1573" s="5"/>
    </row>
    <row r="1574" spans="1:10" ht="14.1" customHeight="1" x14ac:dyDescent="0.2">
      <c r="A1574" s="5"/>
      <c r="B1574" s="5"/>
      <c r="C1574" s="5"/>
      <c r="D1574" s="5"/>
      <c r="E1574" s="68" t="s">
        <v>12549</v>
      </c>
      <c r="F1574" s="69">
        <f ca="1">SUM(Table3141[MONTO TOTAL ESTIMADO])</f>
        <v>270999.9999</v>
      </c>
      <c r="G1574" s="5"/>
      <c r="H1574" s="5" t="str">
        <f>C1565</f>
        <v>Bienes</v>
      </c>
      <c r="I1574" s="5" t="str">
        <f>E1565</f>
        <v>Sí</v>
      </c>
      <c r="J1574" s="5" t="str">
        <f>D1565</f>
        <v>Compras Menores</v>
      </c>
    </row>
    <row r="1575" spans="1:10" ht="14.1" customHeight="1" thickBot="1" x14ac:dyDescent="0.3"/>
    <row r="1576" spans="1:10" ht="33.75" customHeight="1" thickBot="1" x14ac:dyDescent="0.25">
      <c r="A1576" s="59" t="s">
        <v>16382</v>
      </c>
      <c r="B1576" s="59" t="s">
        <v>161</v>
      </c>
      <c r="C1576" s="59" t="s">
        <v>11723</v>
      </c>
      <c r="D1576" s="59" t="s">
        <v>14377</v>
      </c>
      <c r="E1576" s="59" t="s">
        <v>10961</v>
      </c>
      <c r="F1576" s="59" t="s">
        <v>11094</v>
      </c>
      <c r="G1576" s="5"/>
      <c r="H1576" s="5"/>
      <c r="I1576" s="5"/>
      <c r="J1576" s="5"/>
    </row>
    <row r="1577" spans="1:10" ht="14.1" customHeight="1" thickBot="1" x14ac:dyDescent="0.25">
      <c r="A1577" s="61" t="s">
        <v>18900</v>
      </c>
      <c r="B1577" s="61" t="s">
        <v>18901</v>
      </c>
      <c r="C1577" s="61" t="s">
        <v>17798</v>
      </c>
      <c r="D1577" s="61" t="s">
        <v>17483</v>
      </c>
      <c r="E1577" s="61" t="s">
        <v>8854</v>
      </c>
      <c r="F1577" s="61"/>
      <c r="G1577" s="5"/>
      <c r="H1577" s="5"/>
      <c r="I1577" s="5"/>
      <c r="J1577" s="5"/>
    </row>
    <row r="1578" spans="1:10" ht="14.1" customHeight="1" thickBot="1" x14ac:dyDescent="0.25">
      <c r="A1578" s="80" t="s">
        <v>14828</v>
      </c>
      <c r="B1578" s="62" t="s">
        <v>8528</v>
      </c>
      <c r="C1578" s="71">
        <v>45019</v>
      </c>
      <c r="D1578" s="80" t="s">
        <v>9385</v>
      </c>
      <c r="E1578" s="62" t="s">
        <v>13092</v>
      </c>
      <c r="F1578" s="61" t="s">
        <v>3080</v>
      </c>
      <c r="G1578" s="5"/>
      <c r="H1578" s="5"/>
      <c r="I1578" s="5"/>
      <c r="J1578" s="5"/>
    </row>
    <row r="1579" spans="1:10" ht="14.1" customHeight="1" thickBot="1" x14ac:dyDescent="0.25">
      <c r="A1579" s="81"/>
      <c r="B1579" s="62" t="s">
        <v>1786</v>
      </c>
      <c r="C1579" s="60">
        <f>IF(C1578="","",IF(AND(MONTH(C1578)&gt;=1,MONTH(C1578)&lt;=3),1,IF(AND(MONTH(C1578)&gt;=4,MONTH(C1578)&lt;=6),2,IF(AND(MONTH(C1578)&gt;=7,MONTH(C1578)&lt;=9),3,4))))</f>
        <v>2</v>
      </c>
      <c r="D1579" s="81"/>
      <c r="E1579" s="62" t="s">
        <v>2417</v>
      </c>
      <c r="F1579" s="61" t="s">
        <v>11111</v>
      </c>
      <c r="G1579" s="5"/>
      <c r="H1579" s="5"/>
      <c r="I1579" s="5"/>
      <c r="J1579" s="5"/>
    </row>
    <row r="1580" spans="1:10" ht="14.1" customHeight="1" thickBot="1" x14ac:dyDescent="0.25">
      <c r="A1580" s="81"/>
      <c r="B1580" s="62" t="s">
        <v>12941</v>
      </c>
      <c r="C1580" s="71">
        <v>45034</v>
      </c>
      <c r="D1580" s="81"/>
      <c r="E1580" s="62" t="s">
        <v>3073</v>
      </c>
      <c r="F1580" s="61" t="s">
        <v>11111</v>
      </c>
      <c r="G1580" s="5"/>
      <c r="H1580" s="5"/>
      <c r="I1580" s="5"/>
      <c r="J1580" s="5"/>
    </row>
    <row r="1581" spans="1:10" ht="14.1" customHeight="1" thickBot="1" x14ac:dyDescent="0.25">
      <c r="A1581" s="81"/>
      <c r="B1581" s="62" t="s">
        <v>1786</v>
      </c>
      <c r="C1581" s="60">
        <f>IF(C1580="","",IF(AND(MONTH(C1580)&gt;=1,MONTH(C1580)&lt;=3),1,IF(AND(MONTH(C1580)&gt;=4,MONTH(C1580)&lt;=6),2,IF(AND(MONTH(C1580)&gt;=7,MONTH(C1580)&lt;=9),3,4))))</f>
        <v>2</v>
      </c>
      <c r="D1581" s="81"/>
      <c r="E1581" s="62" t="s">
        <v>13191</v>
      </c>
      <c r="F1581" s="61" t="s">
        <v>11111</v>
      </c>
      <c r="G1581" s="5"/>
      <c r="H1581" s="5"/>
      <c r="I1581" s="5"/>
      <c r="J1581" s="5"/>
    </row>
    <row r="1582" spans="1:10" ht="14.1" customHeight="1" thickBot="1" x14ac:dyDescent="0.25">
      <c r="A1582" s="5"/>
      <c r="B1582" s="5"/>
      <c r="C1582" s="5"/>
      <c r="D1582" s="5"/>
      <c r="E1582" s="5"/>
      <c r="F1582" s="5"/>
      <c r="G1582" s="5"/>
      <c r="H1582" s="5"/>
      <c r="I1582" s="5"/>
      <c r="J1582" s="5"/>
    </row>
    <row r="1583" spans="1:10" ht="14.1" customHeight="1" thickBot="1" x14ac:dyDescent="0.25">
      <c r="A1583" s="67" t="s">
        <v>15735</v>
      </c>
      <c r="B1583" s="67" t="s">
        <v>16146</v>
      </c>
      <c r="C1583" s="67" t="s">
        <v>15641</v>
      </c>
      <c r="D1583" s="67" t="s">
        <v>15251</v>
      </c>
      <c r="E1583" s="67" t="s">
        <v>6932</v>
      </c>
      <c r="F1583" s="67" t="s">
        <v>15280</v>
      </c>
      <c r="G1583" s="5"/>
      <c r="H1583" s="5"/>
      <c r="I1583" s="5"/>
      <c r="J1583" s="5"/>
    </row>
    <row r="1584" spans="1:10" ht="13.5" customHeight="1" x14ac:dyDescent="0.2">
      <c r="A1584" s="63">
        <v>93131608</v>
      </c>
      <c r="B1584" s="64" t="str">
        <f ca="1">IFERROR(INDEX(UNSPSCDes,MATCH(INDIRECT(ADDRESS(ROW(),COLUMN()-1,4)),UNSPSCCode,0)),"")</f>
        <v>Servicios de suministro de alimentos</v>
      </c>
      <c r="C1584" s="63" t="s">
        <v>18143</v>
      </c>
      <c r="D1584" s="63">
        <v>3</v>
      </c>
      <c r="E1584" s="66">
        <v>7000</v>
      </c>
      <c r="F1584" s="65">
        <f ca="1">INDIRECT(ADDRESS(ROW(),COLUMN()-2,4))*INDIRECT(ADDRESS(ROW(),COLUMN()-1,4))</f>
        <v>21000</v>
      </c>
      <c r="G1584" s="5"/>
      <c r="H1584" s="5"/>
      <c r="I1584" s="5"/>
      <c r="J1584" s="5"/>
    </row>
    <row r="1585" spans="1:10" ht="13.5" customHeight="1" x14ac:dyDescent="0.2">
      <c r="A1585" s="63">
        <v>93131608</v>
      </c>
      <c r="B1585" s="64" t="str">
        <f ca="1">IFERROR(INDEX(UNSPSCDes,MATCH(INDIRECT(ADDRESS(ROW(),COLUMN()-1,4)),UNSPSCCode,0)),"")</f>
        <v>Servicios de suministro de alimentos</v>
      </c>
      <c r="C1585" s="63" t="s">
        <v>18143</v>
      </c>
      <c r="D1585" s="63">
        <v>3</v>
      </c>
      <c r="E1585" s="66">
        <v>83333.333299999998</v>
      </c>
      <c r="F1585" s="65">
        <f ca="1">INDIRECT(ADDRESS(ROW(),COLUMN()-2,4))*INDIRECT(ADDRESS(ROW(),COLUMN()-1,4))</f>
        <v>249999.9999</v>
      </c>
      <c r="G1585" s="5"/>
      <c r="H1585" s="5"/>
      <c r="I1585" s="5"/>
      <c r="J1585" s="5"/>
    </row>
    <row r="1586" spans="1:10" ht="14.1" customHeight="1" x14ac:dyDescent="0.2">
      <c r="A1586" s="5"/>
      <c r="B1586" s="5"/>
      <c r="C1586" s="5"/>
      <c r="D1586" s="5"/>
      <c r="E1586" s="68" t="s">
        <v>12549</v>
      </c>
      <c r="F1586" s="69">
        <f ca="1">SUM(Table3142[MONTO TOTAL ESTIMADO])</f>
        <v>270999.9999</v>
      </c>
      <c r="G1586" s="5"/>
      <c r="H1586" s="5" t="str">
        <f>C1577</f>
        <v>Bienes</v>
      </c>
      <c r="I1586" s="5" t="str">
        <f>E1577</f>
        <v>Sí</v>
      </c>
      <c r="J1586" s="5" t="str">
        <f>D1577</f>
        <v>Compras Menores</v>
      </c>
    </row>
    <row r="1587" spans="1:10" ht="14.1" customHeight="1" thickBot="1" x14ac:dyDescent="0.3"/>
    <row r="1588" spans="1:10" ht="33.75" customHeight="1" thickBot="1" x14ac:dyDescent="0.25">
      <c r="A1588" s="59" t="s">
        <v>16382</v>
      </c>
      <c r="B1588" s="59" t="s">
        <v>161</v>
      </c>
      <c r="C1588" s="59" t="s">
        <v>11723</v>
      </c>
      <c r="D1588" s="59" t="s">
        <v>14377</v>
      </c>
      <c r="E1588" s="59" t="s">
        <v>10961</v>
      </c>
      <c r="F1588" s="59" t="s">
        <v>11094</v>
      </c>
      <c r="G1588" s="5"/>
      <c r="H1588" s="5"/>
      <c r="I1588" s="5"/>
      <c r="J1588" s="5"/>
    </row>
    <row r="1589" spans="1:10" ht="14.1" customHeight="1" thickBot="1" x14ac:dyDescent="0.25">
      <c r="A1589" s="61" t="s">
        <v>18900</v>
      </c>
      <c r="B1589" s="61" t="s">
        <v>18901</v>
      </c>
      <c r="C1589" s="61" t="s">
        <v>17798</v>
      </c>
      <c r="D1589" s="61" t="s">
        <v>17483</v>
      </c>
      <c r="E1589" s="61" t="s">
        <v>8854</v>
      </c>
      <c r="F1589" s="61"/>
      <c r="G1589" s="5"/>
      <c r="H1589" s="5"/>
      <c r="I1589" s="5"/>
      <c r="J1589" s="5"/>
    </row>
    <row r="1590" spans="1:10" ht="14.1" customHeight="1" thickBot="1" x14ac:dyDescent="0.25">
      <c r="A1590" s="80" t="s">
        <v>14828</v>
      </c>
      <c r="B1590" s="62" t="s">
        <v>8528</v>
      </c>
      <c r="C1590" s="71">
        <v>45110</v>
      </c>
      <c r="D1590" s="80" t="s">
        <v>9385</v>
      </c>
      <c r="E1590" s="62" t="s">
        <v>13092</v>
      </c>
      <c r="F1590" s="61" t="s">
        <v>3080</v>
      </c>
      <c r="G1590" s="5"/>
      <c r="H1590" s="5"/>
      <c r="I1590" s="5"/>
      <c r="J1590" s="5"/>
    </row>
    <row r="1591" spans="1:10" ht="14.1" customHeight="1" thickBot="1" x14ac:dyDescent="0.25">
      <c r="A1591" s="81"/>
      <c r="B1591" s="62" t="s">
        <v>1786</v>
      </c>
      <c r="C1591" s="60">
        <f>IF(C1590="","",IF(AND(MONTH(C1590)&gt;=1,MONTH(C1590)&lt;=3),1,IF(AND(MONTH(C1590)&gt;=4,MONTH(C1590)&lt;=6),2,IF(AND(MONTH(C1590)&gt;=7,MONTH(C1590)&lt;=9),3,4))))</f>
        <v>3</v>
      </c>
      <c r="D1591" s="81"/>
      <c r="E1591" s="62" t="s">
        <v>2417</v>
      </c>
      <c r="F1591" s="61" t="s">
        <v>11111</v>
      </c>
      <c r="G1591" s="5"/>
      <c r="H1591" s="5"/>
      <c r="I1591" s="5"/>
      <c r="J1591" s="5"/>
    </row>
    <row r="1592" spans="1:10" ht="14.1" customHeight="1" thickBot="1" x14ac:dyDescent="0.25">
      <c r="A1592" s="81"/>
      <c r="B1592" s="62" t="s">
        <v>12941</v>
      </c>
      <c r="C1592" s="71">
        <v>45125</v>
      </c>
      <c r="D1592" s="81"/>
      <c r="E1592" s="62" t="s">
        <v>3073</v>
      </c>
      <c r="F1592" s="61" t="s">
        <v>11111</v>
      </c>
      <c r="G1592" s="5"/>
      <c r="H1592" s="5"/>
      <c r="I1592" s="5"/>
      <c r="J1592" s="5"/>
    </row>
    <row r="1593" spans="1:10" ht="14.1" customHeight="1" thickBot="1" x14ac:dyDescent="0.25">
      <c r="A1593" s="81"/>
      <c r="B1593" s="62" t="s">
        <v>1786</v>
      </c>
      <c r="C1593" s="60">
        <f>IF(C1592="","",IF(AND(MONTH(C1592)&gt;=1,MONTH(C1592)&lt;=3),1,IF(AND(MONTH(C1592)&gt;=4,MONTH(C1592)&lt;=6),2,IF(AND(MONTH(C1592)&gt;=7,MONTH(C1592)&lt;=9),3,4))))</f>
        <v>3</v>
      </c>
      <c r="D1593" s="81"/>
      <c r="E1593" s="62" t="s">
        <v>13191</v>
      </c>
      <c r="F1593" s="61" t="s">
        <v>11111</v>
      </c>
      <c r="G1593" s="5"/>
      <c r="H1593" s="5"/>
      <c r="I1593" s="5"/>
      <c r="J1593" s="5"/>
    </row>
    <row r="1594" spans="1:10" ht="14.1" customHeight="1" thickBot="1" x14ac:dyDescent="0.25">
      <c r="A1594" s="5"/>
      <c r="B1594" s="5"/>
      <c r="C1594" s="5"/>
      <c r="D1594" s="5"/>
      <c r="E1594" s="5"/>
      <c r="F1594" s="5"/>
      <c r="G1594" s="5"/>
      <c r="H1594" s="5"/>
      <c r="I1594" s="5"/>
      <c r="J1594" s="5"/>
    </row>
    <row r="1595" spans="1:10" ht="14.1" customHeight="1" thickBot="1" x14ac:dyDescent="0.25">
      <c r="A1595" s="67" t="s">
        <v>15735</v>
      </c>
      <c r="B1595" s="67" t="s">
        <v>16146</v>
      </c>
      <c r="C1595" s="67" t="s">
        <v>15641</v>
      </c>
      <c r="D1595" s="67" t="s">
        <v>15251</v>
      </c>
      <c r="E1595" s="67" t="s">
        <v>6932</v>
      </c>
      <c r="F1595" s="67" t="s">
        <v>15280</v>
      </c>
      <c r="G1595" s="5"/>
      <c r="H1595" s="5"/>
      <c r="I1595" s="5"/>
      <c r="J1595" s="5"/>
    </row>
    <row r="1596" spans="1:10" ht="13.5" customHeight="1" x14ac:dyDescent="0.2">
      <c r="A1596" s="63">
        <v>93131608</v>
      </c>
      <c r="B1596" s="64" t="str">
        <f ca="1">IFERROR(INDEX(UNSPSCDes,MATCH(INDIRECT(ADDRESS(ROW(),COLUMN()-1,4)),UNSPSCCode,0)),"")</f>
        <v>Servicios de suministro de alimentos</v>
      </c>
      <c r="C1596" s="63" t="s">
        <v>18143</v>
      </c>
      <c r="D1596" s="63">
        <v>3</v>
      </c>
      <c r="E1596" s="66">
        <v>7000</v>
      </c>
      <c r="F1596" s="65">
        <f ca="1">INDIRECT(ADDRESS(ROW(),COLUMN()-2,4))*INDIRECT(ADDRESS(ROW(),COLUMN()-1,4))</f>
        <v>21000</v>
      </c>
      <c r="G1596" s="5"/>
      <c r="H1596" s="5"/>
      <c r="I1596" s="5"/>
      <c r="J1596" s="5"/>
    </row>
    <row r="1597" spans="1:10" ht="13.5" customHeight="1" x14ac:dyDescent="0.2">
      <c r="A1597" s="63">
        <v>93131608</v>
      </c>
      <c r="B1597" s="64" t="str">
        <f ca="1">IFERROR(INDEX(UNSPSCDes,MATCH(INDIRECT(ADDRESS(ROW(),COLUMN()-1,4)),UNSPSCCode,0)),"")</f>
        <v>Servicios de suministro de alimentos</v>
      </c>
      <c r="C1597" s="63" t="s">
        <v>18143</v>
      </c>
      <c r="D1597" s="63">
        <v>3</v>
      </c>
      <c r="E1597" s="66">
        <v>83333.333299999998</v>
      </c>
      <c r="F1597" s="65">
        <f ca="1">INDIRECT(ADDRESS(ROW(),COLUMN()-2,4))*INDIRECT(ADDRESS(ROW(),COLUMN()-1,4))</f>
        <v>249999.9999</v>
      </c>
      <c r="G1597" s="5"/>
      <c r="H1597" s="5"/>
      <c r="I1597" s="5"/>
      <c r="J1597" s="5"/>
    </row>
    <row r="1598" spans="1:10" ht="14.1" customHeight="1" x14ac:dyDescent="0.2">
      <c r="A1598" s="5"/>
      <c r="B1598" s="5"/>
      <c r="C1598" s="5"/>
      <c r="D1598" s="5"/>
      <c r="E1598" s="68" t="s">
        <v>12549</v>
      </c>
      <c r="F1598" s="69">
        <f ca="1">SUM(Table3143[MONTO TOTAL ESTIMADO])</f>
        <v>270999.9999</v>
      </c>
      <c r="G1598" s="5"/>
      <c r="H1598" s="5" t="str">
        <f>C1589</f>
        <v>Bienes</v>
      </c>
      <c r="I1598" s="5" t="str">
        <f>E1589</f>
        <v>Sí</v>
      </c>
      <c r="J1598" s="5" t="str">
        <f>D1589</f>
        <v>Compras Menores</v>
      </c>
    </row>
    <row r="1599" spans="1:10" ht="14.1" customHeight="1" thickBot="1" x14ac:dyDescent="0.3"/>
    <row r="1600" spans="1:10" ht="33.75" customHeight="1" thickBot="1" x14ac:dyDescent="0.25">
      <c r="A1600" s="59" t="s">
        <v>16382</v>
      </c>
      <c r="B1600" s="59" t="s">
        <v>161</v>
      </c>
      <c r="C1600" s="59" t="s">
        <v>11723</v>
      </c>
      <c r="D1600" s="59" t="s">
        <v>14377</v>
      </c>
      <c r="E1600" s="59" t="s">
        <v>10961</v>
      </c>
      <c r="F1600" s="59" t="s">
        <v>11094</v>
      </c>
      <c r="G1600" s="5"/>
      <c r="H1600" s="5"/>
      <c r="I1600" s="5"/>
      <c r="J1600" s="5"/>
    </row>
    <row r="1601" spans="1:10" ht="14.1" customHeight="1" thickBot="1" x14ac:dyDescent="0.25">
      <c r="A1601" s="61" t="s">
        <v>18900</v>
      </c>
      <c r="B1601" s="61" t="s">
        <v>18901</v>
      </c>
      <c r="C1601" s="61" t="s">
        <v>17798</v>
      </c>
      <c r="D1601" s="61" t="s">
        <v>17483</v>
      </c>
      <c r="E1601" s="61" t="s">
        <v>8854</v>
      </c>
      <c r="F1601" s="61"/>
      <c r="G1601" s="5"/>
      <c r="H1601" s="5"/>
      <c r="I1601" s="5"/>
      <c r="J1601" s="5"/>
    </row>
    <row r="1602" spans="1:10" ht="14.1" customHeight="1" thickBot="1" x14ac:dyDescent="0.25">
      <c r="A1602" s="80" t="s">
        <v>14828</v>
      </c>
      <c r="B1602" s="62" t="s">
        <v>8528</v>
      </c>
      <c r="C1602" s="71">
        <v>45201</v>
      </c>
      <c r="D1602" s="80" t="s">
        <v>9385</v>
      </c>
      <c r="E1602" s="62" t="s">
        <v>13092</v>
      </c>
      <c r="F1602" s="61" t="s">
        <v>3080</v>
      </c>
      <c r="G1602" s="5"/>
      <c r="H1602" s="5"/>
      <c r="I1602" s="5"/>
      <c r="J1602" s="5"/>
    </row>
    <row r="1603" spans="1:10" ht="14.1" customHeight="1" thickBot="1" x14ac:dyDescent="0.25">
      <c r="A1603" s="81"/>
      <c r="B1603" s="62" t="s">
        <v>1786</v>
      </c>
      <c r="C1603" s="60">
        <f>IF(C1602="","",IF(AND(MONTH(C1602)&gt;=1,MONTH(C1602)&lt;=3),1,IF(AND(MONTH(C1602)&gt;=4,MONTH(C1602)&lt;=6),2,IF(AND(MONTH(C1602)&gt;=7,MONTH(C1602)&lt;=9),3,4))))</f>
        <v>4</v>
      </c>
      <c r="D1603" s="81"/>
      <c r="E1603" s="62" t="s">
        <v>2417</v>
      </c>
      <c r="F1603" s="61" t="s">
        <v>11111</v>
      </c>
      <c r="G1603" s="5"/>
      <c r="H1603" s="5"/>
      <c r="I1603" s="5"/>
      <c r="J1603" s="5"/>
    </row>
    <row r="1604" spans="1:10" ht="14.1" customHeight="1" thickBot="1" x14ac:dyDescent="0.25">
      <c r="A1604" s="81"/>
      <c r="B1604" s="62" t="s">
        <v>12941</v>
      </c>
      <c r="C1604" s="71">
        <v>45216</v>
      </c>
      <c r="D1604" s="81"/>
      <c r="E1604" s="62" t="s">
        <v>3073</v>
      </c>
      <c r="F1604" s="61" t="s">
        <v>11111</v>
      </c>
      <c r="G1604" s="5"/>
      <c r="H1604" s="5"/>
      <c r="I1604" s="5"/>
      <c r="J1604" s="5"/>
    </row>
    <row r="1605" spans="1:10" ht="14.1" customHeight="1" thickBot="1" x14ac:dyDescent="0.25">
      <c r="A1605" s="81"/>
      <c r="B1605" s="62" t="s">
        <v>1786</v>
      </c>
      <c r="C1605" s="60">
        <f>IF(C1604="","",IF(AND(MONTH(C1604)&gt;=1,MONTH(C1604)&lt;=3),1,IF(AND(MONTH(C1604)&gt;=4,MONTH(C1604)&lt;=6),2,IF(AND(MONTH(C1604)&gt;=7,MONTH(C1604)&lt;=9),3,4))))</f>
        <v>4</v>
      </c>
      <c r="D1605" s="81"/>
      <c r="E1605" s="62" t="s">
        <v>13191</v>
      </c>
      <c r="F1605" s="61" t="s">
        <v>11111</v>
      </c>
      <c r="G1605" s="5"/>
      <c r="H1605" s="5"/>
      <c r="I1605" s="5"/>
      <c r="J1605" s="5"/>
    </row>
    <row r="1606" spans="1:10" ht="14.1" customHeight="1" thickBot="1" x14ac:dyDescent="0.25">
      <c r="A1606" s="5"/>
      <c r="B1606" s="5"/>
      <c r="C1606" s="5"/>
      <c r="D1606" s="5"/>
      <c r="E1606" s="5"/>
      <c r="F1606" s="5"/>
      <c r="G1606" s="5"/>
      <c r="H1606" s="5"/>
      <c r="I1606" s="5"/>
      <c r="J1606" s="5"/>
    </row>
    <row r="1607" spans="1:10" ht="14.1" customHeight="1" thickBot="1" x14ac:dyDescent="0.25">
      <c r="A1607" s="67" t="s">
        <v>15735</v>
      </c>
      <c r="B1607" s="67" t="s">
        <v>16146</v>
      </c>
      <c r="C1607" s="67" t="s">
        <v>15641</v>
      </c>
      <c r="D1607" s="67" t="s">
        <v>15251</v>
      </c>
      <c r="E1607" s="67" t="s">
        <v>6932</v>
      </c>
      <c r="F1607" s="67" t="s">
        <v>15280</v>
      </c>
      <c r="G1607" s="5"/>
      <c r="H1607" s="5"/>
      <c r="I1607" s="5"/>
      <c r="J1607" s="5"/>
    </row>
    <row r="1608" spans="1:10" ht="13.5" customHeight="1" x14ac:dyDescent="0.2">
      <c r="A1608" s="63">
        <v>93131608</v>
      </c>
      <c r="B1608" s="64" t="str">
        <f ca="1">IFERROR(INDEX(UNSPSCDes,MATCH(INDIRECT(ADDRESS(ROW(),COLUMN()-1,4)),UNSPSCCode,0)),"")</f>
        <v>Servicios de suministro de alimentos</v>
      </c>
      <c r="C1608" s="63" t="s">
        <v>18143</v>
      </c>
      <c r="D1608" s="63">
        <v>3</v>
      </c>
      <c r="E1608" s="66">
        <v>7000</v>
      </c>
      <c r="F1608" s="65">
        <f ca="1">INDIRECT(ADDRESS(ROW(),COLUMN()-2,4))*INDIRECT(ADDRESS(ROW(),COLUMN()-1,4))</f>
        <v>21000</v>
      </c>
      <c r="G1608" s="5"/>
      <c r="H1608" s="5"/>
      <c r="I1608" s="5"/>
      <c r="J1608" s="5"/>
    </row>
    <row r="1609" spans="1:10" ht="13.5" customHeight="1" x14ac:dyDescent="0.2">
      <c r="A1609" s="63">
        <v>93131608</v>
      </c>
      <c r="B1609" s="64" t="str">
        <f ca="1">IFERROR(INDEX(UNSPSCDes,MATCH(INDIRECT(ADDRESS(ROW(),COLUMN()-1,4)),UNSPSCCode,0)),"")</f>
        <v>Servicios de suministro de alimentos</v>
      </c>
      <c r="C1609" s="63" t="s">
        <v>18143</v>
      </c>
      <c r="D1609" s="63">
        <v>3</v>
      </c>
      <c r="E1609" s="66">
        <v>83333.333299999998</v>
      </c>
      <c r="F1609" s="65">
        <f ca="1">INDIRECT(ADDRESS(ROW(),COLUMN()-2,4))*INDIRECT(ADDRESS(ROW(),COLUMN()-1,4))</f>
        <v>249999.9999</v>
      </c>
      <c r="G1609" s="5"/>
      <c r="H1609" s="5"/>
      <c r="I1609" s="5"/>
      <c r="J1609" s="5"/>
    </row>
    <row r="1610" spans="1:10" ht="14.1" customHeight="1" x14ac:dyDescent="0.2">
      <c r="A1610" s="5"/>
      <c r="B1610" s="5"/>
      <c r="C1610" s="5"/>
      <c r="D1610" s="5"/>
      <c r="E1610" s="68" t="s">
        <v>12549</v>
      </c>
      <c r="F1610" s="69">
        <f ca="1">SUM(Table3144[MONTO TOTAL ESTIMADO])</f>
        <v>270999.9999</v>
      </c>
      <c r="G1610" s="5"/>
      <c r="H1610" s="5" t="str">
        <f>C1601</f>
        <v>Bienes</v>
      </c>
      <c r="I1610" s="5" t="str">
        <f>E1601</f>
        <v>Sí</v>
      </c>
      <c r="J1610" s="5" t="str">
        <f>D1601</f>
        <v>Compras Menores</v>
      </c>
    </row>
    <row r="1611" spans="1:10" ht="14.1" customHeight="1" thickBot="1" x14ac:dyDescent="0.3"/>
    <row r="1612" spans="1:10" ht="33.75" customHeight="1" thickBot="1" x14ac:dyDescent="0.25">
      <c r="A1612" s="59" t="s">
        <v>16382</v>
      </c>
      <c r="B1612" s="59" t="s">
        <v>161</v>
      </c>
      <c r="C1612" s="59" t="s">
        <v>11723</v>
      </c>
      <c r="D1612" s="59" t="s">
        <v>14377</v>
      </c>
      <c r="E1612" s="59" t="s">
        <v>10961</v>
      </c>
      <c r="F1612" s="59" t="s">
        <v>11094</v>
      </c>
      <c r="G1612" s="5"/>
      <c r="H1612" s="5"/>
      <c r="I1612" s="5"/>
      <c r="J1612" s="5"/>
    </row>
    <row r="1613" spans="1:10" ht="14.1" customHeight="1" thickBot="1" x14ac:dyDescent="0.25">
      <c r="A1613" s="61" t="s">
        <v>18902</v>
      </c>
      <c r="B1613" s="61" t="s">
        <v>18903</v>
      </c>
      <c r="C1613" s="61" t="s">
        <v>17798</v>
      </c>
      <c r="D1613" s="61" t="s">
        <v>10170</v>
      </c>
      <c r="E1613" s="61" t="s">
        <v>8854</v>
      </c>
      <c r="F1613" s="61"/>
      <c r="G1613" s="5"/>
      <c r="H1613" s="5"/>
      <c r="I1613" s="5"/>
      <c r="J1613" s="5"/>
    </row>
    <row r="1614" spans="1:10" ht="14.1" customHeight="1" thickBot="1" x14ac:dyDescent="0.25">
      <c r="A1614" s="80" t="s">
        <v>14828</v>
      </c>
      <c r="B1614" s="62" t="s">
        <v>8528</v>
      </c>
      <c r="C1614" s="71">
        <v>44928</v>
      </c>
      <c r="D1614" s="80" t="s">
        <v>9385</v>
      </c>
      <c r="E1614" s="62" t="s">
        <v>13092</v>
      </c>
      <c r="F1614" s="61" t="s">
        <v>3080</v>
      </c>
      <c r="G1614" s="5"/>
      <c r="H1614" s="5"/>
      <c r="I1614" s="5"/>
      <c r="J1614" s="5"/>
    </row>
    <row r="1615" spans="1:10" ht="14.1" customHeight="1" thickBot="1" x14ac:dyDescent="0.25">
      <c r="A1615" s="81"/>
      <c r="B1615" s="62" t="s">
        <v>1786</v>
      </c>
      <c r="C1615" s="60">
        <f>IF(C1614="","",IF(AND(MONTH(C1614)&gt;=1,MONTH(C1614)&lt;=3),1,IF(AND(MONTH(C1614)&gt;=4,MONTH(C1614)&lt;=6),2,IF(AND(MONTH(C1614)&gt;=7,MONTH(C1614)&lt;=9),3,4))))</f>
        <v>1</v>
      </c>
      <c r="D1615" s="81"/>
      <c r="E1615" s="62" t="s">
        <v>2417</v>
      </c>
      <c r="F1615" s="61" t="s">
        <v>11111</v>
      </c>
      <c r="G1615" s="5"/>
      <c r="H1615" s="5"/>
      <c r="I1615" s="5"/>
      <c r="J1615" s="5"/>
    </row>
    <row r="1616" spans="1:10" ht="14.1" customHeight="1" thickBot="1" x14ac:dyDescent="0.25">
      <c r="A1616" s="81"/>
      <c r="B1616" s="62" t="s">
        <v>12941</v>
      </c>
      <c r="C1616" s="71">
        <v>44929</v>
      </c>
      <c r="D1616" s="81"/>
      <c r="E1616" s="62" t="s">
        <v>3073</v>
      </c>
      <c r="F1616" s="61" t="s">
        <v>11111</v>
      </c>
      <c r="G1616" s="5"/>
      <c r="H1616" s="5"/>
      <c r="I1616" s="5"/>
      <c r="J1616" s="5"/>
    </row>
    <row r="1617" spans="1:10" ht="14.1" customHeight="1" thickBot="1" x14ac:dyDescent="0.25">
      <c r="A1617" s="81"/>
      <c r="B1617" s="62" t="s">
        <v>1786</v>
      </c>
      <c r="C1617" s="60">
        <f>IF(C1616="","",IF(AND(MONTH(C1616)&gt;=1,MONTH(C1616)&lt;=3),1,IF(AND(MONTH(C1616)&gt;=4,MONTH(C1616)&lt;=6),2,IF(AND(MONTH(C1616)&gt;=7,MONTH(C1616)&lt;=9),3,4))))</f>
        <v>1</v>
      </c>
      <c r="D1617" s="81"/>
      <c r="E1617" s="62" t="s">
        <v>13191</v>
      </c>
      <c r="F1617" s="61" t="s">
        <v>11111</v>
      </c>
      <c r="G1617" s="5"/>
      <c r="H1617" s="5"/>
      <c r="I1617" s="5"/>
      <c r="J1617" s="5"/>
    </row>
    <row r="1618" spans="1:10" ht="14.1" customHeight="1" thickBot="1" x14ac:dyDescent="0.25">
      <c r="A1618" s="5"/>
      <c r="B1618" s="5"/>
      <c r="C1618" s="5"/>
      <c r="D1618" s="5"/>
      <c r="E1618" s="5"/>
      <c r="F1618" s="5"/>
      <c r="G1618" s="5"/>
      <c r="H1618" s="5"/>
      <c r="I1618" s="5"/>
      <c r="J1618" s="5"/>
    </row>
    <row r="1619" spans="1:10" ht="14.1" customHeight="1" thickBot="1" x14ac:dyDescent="0.25">
      <c r="A1619" s="67" t="s">
        <v>15735</v>
      </c>
      <c r="B1619" s="67" t="s">
        <v>16146</v>
      </c>
      <c r="C1619" s="67" t="s">
        <v>15641</v>
      </c>
      <c r="D1619" s="67" t="s">
        <v>15251</v>
      </c>
      <c r="E1619" s="67" t="s">
        <v>6932</v>
      </c>
      <c r="F1619" s="67" t="s">
        <v>15280</v>
      </c>
      <c r="G1619" s="5"/>
      <c r="H1619" s="5"/>
      <c r="I1619" s="5"/>
      <c r="J1619" s="5"/>
    </row>
    <row r="1620" spans="1:10" ht="27" customHeight="1" x14ac:dyDescent="0.2">
      <c r="A1620" s="63">
        <v>42211612</v>
      </c>
      <c r="B1620" s="64" t="str">
        <f ca="1">IFERROR(INDEX(UNSPSCDes,MATCH(INDIRECT(ADDRESS(ROW(),COLUMN()-1,4)),UNSPSCCode,0)),"")</f>
        <v>Soportes de brazos para el inodoro para los discapacitados físicamente</v>
      </c>
      <c r="C1620" s="63" t="s">
        <v>1449</v>
      </c>
      <c r="D1620" s="63">
        <v>6</v>
      </c>
      <c r="E1620" s="66">
        <v>10000</v>
      </c>
      <c r="F1620" s="65">
        <f ca="1">INDIRECT(ADDRESS(ROW(),COLUMN()-2,4))*INDIRECT(ADDRESS(ROW(),COLUMN()-1,4))</f>
        <v>60000</v>
      </c>
      <c r="G1620" s="5"/>
      <c r="H1620" s="5"/>
      <c r="I1620" s="5"/>
      <c r="J1620" s="5"/>
    </row>
    <row r="1621" spans="1:10" ht="14.1" customHeight="1" x14ac:dyDescent="0.2">
      <c r="A1621" s="5"/>
      <c r="B1621" s="5"/>
      <c r="C1621" s="5"/>
      <c r="D1621" s="5"/>
      <c r="E1621" s="68" t="s">
        <v>12549</v>
      </c>
      <c r="F1621" s="69">
        <f ca="1">SUM(Table3146[MONTO TOTAL ESTIMADO])</f>
        <v>60000</v>
      </c>
      <c r="G1621" s="5"/>
      <c r="H1621" s="5" t="str">
        <f>C1613</f>
        <v>Bienes</v>
      </c>
      <c r="I1621" s="5" t="str">
        <f>E1613</f>
        <v>Sí</v>
      </c>
      <c r="J1621" s="5" t="str">
        <f>D1613</f>
        <v>Compras por debajo del Umbral</v>
      </c>
    </row>
    <row r="1622" spans="1:10" ht="14.1" customHeight="1" thickBot="1" x14ac:dyDescent="0.3"/>
    <row r="1623" spans="1:10" ht="33.75" customHeight="1" thickBot="1" x14ac:dyDescent="0.25">
      <c r="A1623" s="59" t="s">
        <v>16382</v>
      </c>
      <c r="B1623" s="59" t="s">
        <v>161</v>
      </c>
      <c r="C1623" s="59" t="s">
        <v>11723</v>
      </c>
      <c r="D1623" s="59" t="s">
        <v>14377</v>
      </c>
      <c r="E1623" s="59" t="s">
        <v>10961</v>
      </c>
      <c r="F1623" s="59" t="s">
        <v>11094</v>
      </c>
      <c r="G1623" s="5"/>
      <c r="H1623" s="5"/>
      <c r="I1623" s="5"/>
      <c r="J1623" s="5"/>
    </row>
    <row r="1624" spans="1:10" ht="14.1" customHeight="1" thickBot="1" x14ac:dyDescent="0.25">
      <c r="A1624" s="61" t="s">
        <v>18907</v>
      </c>
      <c r="B1624" s="61" t="s">
        <v>18907</v>
      </c>
      <c r="C1624" s="61" t="s">
        <v>17798</v>
      </c>
      <c r="D1624" s="61" t="s">
        <v>10170</v>
      </c>
      <c r="E1624" s="61" t="s">
        <v>8854</v>
      </c>
      <c r="F1624" s="61"/>
      <c r="G1624" s="5"/>
      <c r="H1624" s="5"/>
      <c r="I1624" s="5"/>
      <c r="J1624" s="5"/>
    </row>
    <row r="1625" spans="1:10" ht="14.1" customHeight="1" thickBot="1" x14ac:dyDescent="0.25">
      <c r="A1625" s="80" t="s">
        <v>14828</v>
      </c>
      <c r="B1625" s="62" t="s">
        <v>8528</v>
      </c>
      <c r="C1625" s="71">
        <v>44928</v>
      </c>
      <c r="D1625" s="80" t="s">
        <v>9385</v>
      </c>
      <c r="E1625" s="62" t="s">
        <v>13092</v>
      </c>
      <c r="F1625" s="61" t="s">
        <v>3080</v>
      </c>
      <c r="G1625" s="5"/>
      <c r="H1625" s="5"/>
      <c r="I1625" s="5"/>
      <c r="J1625" s="5"/>
    </row>
    <row r="1626" spans="1:10" ht="14.1" customHeight="1" thickBot="1" x14ac:dyDescent="0.25">
      <c r="A1626" s="81"/>
      <c r="B1626" s="62" t="s">
        <v>1786</v>
      </c>
      <c r="C1626" s="60">
        <f>IF(C1625="","",IF(AND(MONTH(C1625)&gt;=1,MONTH(C1625)&lt;=3),1,IF(AND(MONTH(C1625)&gt;=4,MONTH(C1625)&lt;=6),2,IF(AND(MONTH(C1625)&gt;=7,MONTH(C1625)&lt;=9),3,4))))</f>
        <v>1</v>
      </c>
      <c r="D1626" s="81"/>
      <c r="E1626" s="62" t="s">
        <v>2417</v>
      </c>
      <c r="F1626" s="61" t="s">
        <v>11111</v>
      </c>
      <c r="G1626" s="5"/>
      <c r="H1626" s="5"/>
      <c r="I1626" s="5"/>
      <c r="J1626" s="5"/>
    </row>
    <row r="1627" spans="1:10" ht="14.1" customHeight="1" thickBot="1" x14ac:dyDescent="0.25">
      <c r="A1627" s="81"/>
      <c r="B1627" s="62" t="s">
        <v>12941</v>
      </c>
      <c r="C1627" s="71">
        <v>44929</v>
      </c>
      <c r="D1627" s="81"/>
      <c r="E1627" s="62" t="s">
        <v>3073</v>
      </c>
      <c r="F1627" s="61" t="s">
        <v>11111</v>
      </c>
      <c r="G1627" s="5"/>
      <c r="H1627" s="5"/>
      <c r="I1627" s="5"/>
      <c r="J1627" s="5"/>
    </row>
    <row r="1628" spans="1:10" ht="14.1" customHeight="1" thickBot="1" x14ac:dyDescent="0.25">
      <c r="A1628" s="81"/>
      <c r="B1628" s="62" t="s">
        <v>1786</v>
      </c>
      <c r="C1628" s="60">
        <f>IF(C1627="","",IF(AND(MONTH(C1627)&gt;=1,MONTH(C1627)&lt;=3),1,IF(AND(MONTH(C1627)&gt;=4,MONTH(C1627)&lt;=6),2,IF(AND(MONTH(C1627)&gt;=7,MONTH(C1627)&lt;=9),3,4))))</f>
        <v>1</v>
      </c>
      <c r="D1628" s="81"/>
      <c r="E1628" s="62" t="s">
        <v>13191</v>
      </c>
      <c r="F1628" s="61" t="s">
        <v>11111</v>
      </c>
      <c r="G1628" s="5"/>
      <c r="H1628" s="5"/>
      <c r="I1628" s="5"/>
      <c r="J1628" s="5"/>
    </row>
    <row r="1629" spans="1:10" ht="14.1" customHeight="1" thickBot="1" x14ac:dyDescent="0.25">
      <c r="A1629" s="5"/>
      <c r="B1629" s="5"/>
      <c r="C1629" s="5"/>
      <c r="D1629" s="5"/>
      <c r="E1629" s="5"/>
      <c r="F1629" s="5"/>
      <c r="G1629" s="5"/>
      <c r="H1629" s="5"/>
      <c r="I1629" s="5"/>
      <c r="J1629" s="5"/>
    </row>
    <row r="1630" spans="1:10" ht="14.1" customHeight="1" thickBot="1" x14ac:dyDescent="0.25">
      <c r="A1630" s="67" t="s">
        <v>15735</v>
      </c>
      <c r="B1630" s="67" t="s">
        <v>16146</v>
      </c>
      <c r="C1630" s="67" t="s">
        <v>15641</v>
      </c>
      <c r="D1630" s="67" t="s">
        <v>15251</v>
      </c>
      <c r="E1630" s="67" t="s">
        <v>6932</v>
      </c>
      <c r="F1630" s="67" t="s">
        <v>15280</v>
      </c>
      <c r="G1630" s="5"/>
      <c r="H1630" s="5"/>
      <c r="I1630" s="5"/>
      <c r="J1630" s="5"/>
    </row>
    <row r="1631" spans="1:10" ht="13.5" customHeight="1" x14ac:dyDescent="0.2">
      <c r="A1631" s="63">
        <v>30161903</v>
      </c>
      <c r="B1631" s="64" t="str">
        <f ca="1">IFERROR(INDEX(UNSPSCDes,MATCH(INDIRECT(ADDRESS(ROW(),COLUMN()-1,4)),UNSPSCCode,0)),"")</f>
        <v>Paneles de madera</v>
      </c>
      <c r="C1631" s="63" t="s">
        <v>18143</v>
      </c>
      <c r="D1631" s="63">
        <v>3</v>
      </c>
      <c r="E1631" s="66">
        <v>2500</v>
      </c>
      <c r="F1631" s="65">
        <f ca="1">INDIRECT(ADDRESS(ROW(),COLUMN()-2,4))*INDIRECT(ADDRESS(ROW(),COLUMN()-1,4))</f>
        <v>7500</v>
      </c>
      <c r="G1631" s="5"/>
      <c r="H1631" s="5"/>
      <c r="I1631" s="5"/>
      <c r="J1631" s="5"/>
    </row>
    <row r="1632" spans="1:10" ht="14.1" customHeight="1" x14ac:dyDescent="0.2">
      <c r="A1632" s="5"/>
      <c r="B1632" s="5"/>
      <c r="C1632" s="5"/>
      <c r="D1632" s="5"/>
      <c r="E1632" s="68" t="s">
        <v>12549</v>
      </c>
      <c r="F1632" s="69">
        <f ca="1">SUM(Table3132[MONTO TOTAL ESTIMADO])</f>
        <v>7500</v>
      </c>
      <c r="G1632" s="5"/>
      <c r="H1632" s="5" t="str">
        <f>C1624</f>
        <v>Bienes</v>
      </c>
      <c r="I1632" s="5" t="str">
        <f>E1624</f>
        <v>Sí</v>
      </c>
      <c r="J1632" s="5" t="str">
        <f>D1624</f>
        <v>Compras por debajo del Umbral</v>
      </c>
    </row>
    <row r="1633" spans="1:10" ht="14.1" customHeight="1" thickBot="1" x14ac:dyDescent="0.3"/>
    <row r="1634" spans="1:10" ht="33.75" customHeight="1" thickBot="1" x14ac:dyDescent="0.25">
      <c r="A1634" s="59" t="s">
        <v>16382</v>
      </c>
      <c r="B1634" s="59" t="s">
        <v>161</v>
      </c>
      <c r="C1634" s="59" t="s">
        <v>11723</v>
      </c>
      <c r="D1634" s="59" t="s">
        <v>14377</v>
      </c>
      <c r="E1634" s="59" t="s">
        <v>10961</v>
      </c>
      <c r="F1634" s="59" t="s">
        <v>11094</v>
      </c>
      <c r="G1634" s="5"/>
      <c r="H1634" s="5"/>
      <c r="I1634" s="5"/>
      <c r="J1634" s="5"/>
    </row>
    <row r="1635" spans="1:10" ht="14.1" customHeight="1" thickBot="1" x14ac:dyDescent="0.25">
      <c r="A1635" s="61" t="s">
        <v>18907</v>
      </c>
      <c r="B1635" s="61" t="s">
        <v>18907</v>
      </c>
      <c r="C1635" s="61" t="s">
        <v>17798</v>
      </c>
      <c r="D1635" s="61" t="s">
        <v>10170</v>
      </c>
      <c r="E1635" s="61" t="s">
        <v>8854</v>
      </c>
      <c r="F1635" s="61"/>
      <c r="G1635" s="5"/>
      <c r="H1635" s="5"/>
      <c r="I1635" s="5"/>
      <c r="J1635" s="5"/>
    </row>
    <row r="1636" spans="1:10" ht="14.1" customHeight="1" thickBot="1" x14ac:dyDescent="0.25">
      <c r="A1636" s="80" t="s">
        <v>14828</v>
      </c>
      <c r="B1636" s="62" t="s">
        <v>8528</v>
      </c>
      <c r="C1636" s="71">
        <v>45019</v>
      </c>
      <c r="D1636" s="80" t="s">
        <v>9385</v>
      </c>
      <c r="E1636" s="62" t="s">
        <v>13092</v>
      </c>
      <c r="F1636" s="61" t="s">
        <v>3080</v>
      </c>
      <c r="G1636" s="5"/>
      <c r="H1636" s="5"/>
      <c r="I1636" s="5"/>
      <c r="J1636" s="5"/>
    </row>
    <row r="1637" spans="1:10" ht="14.1" customHeight="1" thickBot="1" x14ac:dyDescent="0.25">
      <c r="A1637" s="81"/>
      <c r="B1637" s="62" t="s">
        <v>1786</v>
      </c>
      <c r="C1637" s="60">
        <f>IF(C1636="","",IF(AND(MONTH(C1636)&gt;=1,MONTH(C1636)&lt;=3),1,IF(AND(MONTH(C1636)&gt;=4,MONTH(C1636)&lt;=6),2,IF(AND(MONTH(C1636)&gt;=7,MONTH(C1636)&lt;=9),3,4))))</f>
        <v>2</v>
      </c>
      <c r="D1637" s="81"/>
      <c r="E1637" s="62" t="s">
        <v>2417</v>
      </c>
      <c r="F1637" s="61" t="s">
        <v>11111</v>
      </c>
      <c r="G1637" s="5"/>
      <c r="H1637" s="5"/>
      <c r="I1637" s="5"/>
      <c r="J1637" s="5"/>
    </row>
    <row r="1638" spans="1:10" ht="14.1" customHeight="1" thickBot="1" x14ac:dyDescent="0.25">
      <c r="A1638" s="81"/>
      <c r="B1638" s="62" t="s">
        <v>12941</v>
      </c>
      <c r="C1638" s="71">
        <v>45020</v>
      </c>
      <c r="D1638" s="81"/>
      <c r="E1638" s="62" t="s">
        <v>3073</v>
      </c>
      <c r="F1638" s="61" t="s">
        <v>11111</v>
      </c>
      <c r="G1638" s="5"/>
      <c r="H1638" s="5"/>
      <c r="I1638" s="5"/>
      <c r="J1638" s="5"/>
    </row>
    <row r="1639" spans="1:10" ht="14.1" customHeight="1" thickBot="1" x14ac:dyDescent="0.25">
      <c r="A1639" s="81"/>
      <c r="B1639" s="62" t="s">
        <v>1786</v>
      </c>
      <c r="C1639" s="60">
        <f>IF(C1638="","",IF(AND(MONTH(C1638)&gt;=1,MONTH(C1638)&lt;=3),1,IF(AND(MONTH(C1638)&gt;=4,MONTH(C1638)&lt;=6),2,IF(AND(MONTH(C1638)&gt;=7,MONTH(C1638)&lt;=9),3,4))))</f>
        <v>2</v>
      </c>
      <c r="D1639" s="81"/>
      <c r="E1639" s="62" t="s">
        <v>13191</v>
      </c>
      <c r="F1639" s="61" t="s">
        <v>11111</v>
      </c>
      <c r="G1639" s="5"/>
      <c r="H1639" s="5"/>
      <c r="I1639" s="5"/>
      <c r="J1639" s="5"/>
    </row>
    <row r="1640" spans="1:10" ht="14.1" customHeight="1" thickBot="1" x14ac:dyDescent="0.25">
      <c r="A1640" s="5"/>
      <c r="B1640" s="5"/>
      <c r="C1640" s="5"/>
      <c r="D1640" s="5"/>
      <c r="E1640" s="5"/>
      <c r="F1640" s="5"/>
      <c r="G1640" s="5"/>
      <c r="H1640" s="5"/>
      <c r="I1640" s="5"/>
      <c r="J1640" s="5"/>
    </row>
    <row r="1641" spans="1:10" ht="14.1" customHeight="1" thickBot="1" x14ac:dyDescent="0.25">
      <c r="A1641" s="67" t="s">
        <v>15735</v>
      </c>
      <c r="B1641" s="67" t="s">
        <v>16146</v>
      </c>
      <c r="C1641" s="67" t="s">
        <v>15641</v>
      </c>
      <c r="D1641" s="67" t="s">
        <v>15251</v>
      </c>
      <c r="E1641" s="67" t="s">
        <v>6932</v>
      </c>
      <c r="F1641" s="67" t="s">
        <v>15280</v>
      </c>
      <c r="G1641" s="5"/>
      <c r="H1641" s="5"/>
      <c r="I1641" s="5"/>
      <c r="J1641" s="5"/>
    </row>
    <row r="1642" spans="1:10" ht="13.5" customHeight="1" x14ac:dyDescent="0.2">
      <c r="A1642" s="63">
        <v>30161903</v>
      </c>
      <c r="B1642" s="64" t="str">
        <f ca="1">IFERROR(INDEX(UNSPSCDes,MATCH(INDIRECT(ADDRESS(ROW(),COLUMN()-1,4)),UNSPSCCode,0)),"")</f>
        <v>Paneles de madera</v>
      </c>
      <c r="C1642" s="63" t="s">
        <v>18143</v>
      </c>
      <c r="D1642" s="63">
        <v>3</v>
      </c>
      <c r="E1642" s="66">
        <v>2500</v>
      </c>
      <c r="F1642" s="65">
        <f ca="1">INDIRECT(ADDRESS(ROW(),COLUMN()-2,4))*INDIRECT(ADDRESS(ROW(),COLUMN()-1,4))</f>
        <v>7500</v>
      </c>
      <c r="G1642" s="5"/>
      <c r="H1642" s="5"/>
      <c r="I1642" s="5"/>
      <c r="J1642" s="5"/>
    </row>
    <row r="1643" spans="1:10" ht="14.1" customHeight="1" x14ac:dyDescent="0.2">
      <c r="A1643" s="5"/>
      <c r="B1643" s="5"/>
      <c r="C1643" s="5"/>
      <c r="D1643" s="5"/>
      <c r="E1643" s="68" t="s">
        <v>12549</v>
      </c>
      <c r="F1643" s="69">
        <f ca="1">SUM(Table3133[MONTO TOTAL ESTIMADO])</f>
        <v>7500</v>
      </c>
      <c r="G1643" s="5"/>
      <c r="H1643" s="5" t="str">
        <f>C1635</f>
        <v>Bienes</v>
      </c>
      <c r="I1643" s="5" t="str">
        <f>E1635</f>
        <v>Sí</v>
      </c>
      <c r="J1643" s="5" t="str">
        <f>D1635</f>
        <v>Compras por debajo del Umbral</v>
      </c>
    </row>
    <row r="1644" spans="1:10" ht="14.1" customHeight="1" thickBot="1" x14ac:dyDescent="0.3"/>
    <row r="1645" spans="1:10" ht="33.75" customHeight="1" thickBot="1" x14ac:dyDescent="0.25">
      <c r="A1645" s="59" t="s">
        <v>16382</v>
      </c>
      <c r="B1645" s="59" t="s">
        <v>161</v>
      </c>
      <c r="C1645" s="59" t="s">
        <v>11723</v>
      </c>
      <c r="D1645" s="59" t="s">
        <v>14377</v>
      </c>
      <c r="E1645" s="59" t="s">
        <v>10961</v>
      </c>
      <c r="F1645" s="59" t="s">
        <v>11094</v>
      </c>
      <c r="G1645" s="5"/>
      <c r="H1645" s="5"/>
      <c r="I1645" s="5"/>
      <c r="J1645" s="5"/>
    </row>
    <row r="1646" spans="1:10" ht="14.1" customHeight="1" thickBot="1" x14ac:dyDescent="0.25">
      <c r="A1646" s="61" t="s">
        <v>18907</v>
      </c>
      <c r="B1646" s="61" t="s">
        <v>18907</v>
      </c>
      <c r="C1646" s="61" t="s">
        <v>17798</v>
      </c>
      <c r="D1646" s="61" t="s">
        <v>10170</v>
      </c>
      <c r="E1646" s="61" t="s">
        <v>8854</v>
      </c>
      <c r="F1646" s="61"/>
      <c r="G1646" s="5"/>
      <c r="H1646" s="5"/>
      <c r="I1646" s="5"/>
      <c r="J1646" s="5"/>
    </row>
    <row r="1647" spans="1:10" ht="14.1" customHeight="1" thickBot="1" x14ac:dyDescent="0.25">
      <c r="A1647" s="80" t="s">
        <v>14828</v>
      </c>
      <c r="B1647" s="62" t="s">
        <v>8528</v>
      </c>
      <c r="C1647" s="71">
        <v>45110</v>
      </c>
      <c r="D1647" s="80" t="s">
        <v>9385</v>
      </c>
      <c r="E1647" s="62" t="s">
        <v>13092</v>
      </c>
      <c r="F1647" s="61" t="s">
        <v>3080</v>
      </c>
      <c r="G1647" s="5"/>
      <c r="H1647" s="5"/>
      <c r="I1647" s="5"/>
      <c r="J1647" s="5"/>
    </row>
    <row r="1648" spans="1:10" ht="14.1" customHeight="1" thickBot="1" x14ac:dyDescent="0.25">
      <c r="A1648" s="81"/>
      <c r="B1648" s="62" t="s">
        <v>1786</v>
      </c>
      <c r="C1648" s="60">
        <f>IF(C1647="","",IF(AND(MONTH(C1647)&gt;=1,MONTH(C1647)&lt;=3),1,IF(AND(MONTH(C1647)&gt;=4,MONTH(C1647)&lt;=6),2,IF(AND(MONTH(C1647)&gt;=7,MONTH(C1647)&lt;=9),3,4))))</f>
        <v>3</v>
      </c>
      <c r="D1648" s="81"/>
      <c r="E1648" s="62" t="s">
        <v>2417</v>
      </c>
      <c r="F1648" s="61" t="s">
        <v>11111</v>
      </c>
      <c r="G1648" s="5"/>
      <c r="H1648" s="5"/>
      <c r="I1648" s="5"/>
      <c r="J1648" s="5"/>
    </row>
    <row r="1649" spans="1:10" ht="14.1" customHeight="1" thickBot="1" x14ac:dyDescent="0.25">
      <c r="A1649" s="81"/>
      <c r="B1649" s="62" t="s">
        <v>12941</v>
      </c>
      <c r="C1649" s="71">
        <v>45111</v>
      </c>
      <c r="D1649" s="81"/>
      <c r="E1649" s="62" t="s">
        <v>3073</v>
      </c>
      <c r="F1649" s="61" t="s">
        <v>11111</v>
      </c>
      <c r="G1649" s="5"/>
      <c r="H1649" s="5"/>
      <c r="I1649" s="5"/>
      <c r="J1649" s="5"/>
    </row>
    <row r="1650" spans="1:10" ht="14.1" customHeight="1" thickBot="1" x14ac:dyDescent="0.25">
      <c r="A1650" s="81"/>
      <c r="B1650" s="62" t="s">
        <v>1786</v>
      </c>
      <c r="C1650" s="60">
        <f>IF(C1649="","",IF(AND(MONTH(C1649)&gt;=1,MONTH(C1649)&lt;=3),1,IF(AND(MONTH(C1649)&gt;=4,MONTH(C1649)&lt;=6),2,IF(AND(MONTH(C1649)&gt;=7,MONTH(C1649)&lt;=9),3,4))))</f>
        <v>3</v>
      </c>
      <c r="D1650" s="81"/>
      <c r="E1650" s="62" t="s">
        <v>13191</v>
      </c>
      <c r="F1650" s="61" t="s">
        <v>11111</v>
      </c>
      <c r="G1650" s="5"/>
      <c r="H1650" s="5"/>
      <c r="I1650" s="5"/>
      <c r="J1650" s="5"/>
    </row>
    <row r="1651" spans="1:10" ht="14.1" customHeight="1" thickBot="1" x14ac:dyDescent="0.25">
      <c r="A1651" s="5"/>
      <c r="B1651" s="5"/>
      <c r="C1651" s="5"/>
      <c r="D1651" s="5"/>
      <c r="E1651" s="5"/>
      <c r="F1651" s="5"/>
      <c r="G1651" s="5"/>
      <c r="H1651" s="5"/>
      <c r="I1651" s="5"/>
      <c r="J1651" s="5"/>
    </row>
    <row r="1652" spans="1:10" ht="14.1" customHeight="1" thickBot="1" x14ac:dyDescent="0.25">
      <c r="A1652" s="67" t="s">
        <v>15735</v>
      </c>
      <c r="B1652" s="67" t="s">
        <v>16146</v>
      </c>
      <c r="C1652" s="67" t="s">
        <v>15641</v>
      </c>
      <c r="D1652" s="67" t="s">
        <v>15251</v>
      </c>
      <c r="E1652" s="67" t="s">
        <v>6932</v>
      </c>
      <c r="F1652" s="67" t="s">
        <v>15280</v>
      </c>
      <c r="G1652" s="5"/>
      <c r="H1652" s="5"/>
      <c r="I1652" s="5"/>
      <c r="J1652" s="5"/>
    </row>
    <row r="1653" spans="1:10" ht="13.5" customHeight="1" x14ac:dyDescent="0.2">
      <c r="A1653" s="63">
        <v>30161903</v>
      </c>
      <c r="B1653" s="64" t="str">
        <f ca="1">IFERROR(INDEX(UNSPSCDes,MATCH(INDIRECT(ADDRESS(ROW(),COLUMN()-1,4)),UNSPSCCode,0)),"")</f>
        <v>Paneles de madera</v>
      </c>
      <c r="C1653" s="63" t="s">
        <v>18143</v>
      </c>
      <c r="D1653" s="63">
        <v>3</v>
      </c>
      <c r="E1653" s="66">
        <v>2500</v>
      </c>
      <c r="F1653" s="65">
        <f ca="1">INDIRECT(ADDRESS(ROW(),COLUMN()-2,4))*INDIRECT(ADDRESS(ROW(),COLUMN()-1,4))</f>
        <v>7500</v>
      </c>
      <c r="G1653" s="5"/>
      <c r="H1653" s="5"/>
      <c r="I1653" s="5"/>
      <c r="J1653" s="5"/>
    </row>
    <row r="1654" spans="1:10" ht="14.1" customHeight="1" x14ac:dyDescent="0.2">
      <c r="A1654" s="5"/>
      <c r="B1654" s="5"/>
      <c r="C1654" s="5"/>
      <c r="D1654" s="5"/>
      <c r="E1654" s="68" t="s">
        <v>12549</v>
      </c>
      <c r="F1654" s="69">
        <f ca="1">SUM(Table3134[MONTO TOTAL ESTIMADO])</f>
        <v>7500</v>
      </c>
      <c r="G1654" s="5"/>
      <c r="H1654" s="5" t="str">
        <f>C1646</f>
        <v>Bienes</v>
      </c>
      <c r="I1654" s="5" t="str">
        <f>E1646</f>
        <v>Sí</v>
      </c>
      <c r="J1654" s="5" t="str">
        <f>D1646</f>
        <v>Compras por debajo del Umbral</v>
      </c>
    </row>
    <row r="1655" spans="1:10" ht="14.1" customHeight="1" thickBot="1" x14ac:dyDescent="0.3"/>
    <row r="1656" spans="1:10" ht="33.75" customHeight="1" thickBot="1" x14ac:dyDescent="0.25">
      <c r="A1656" s="59" t="s">
        <v>16382</v>
      </c>
      <c r="B1656" s="59" t="s">
        <v>161</v>
      </c>
      <c r="C1656" s="59" t="s">
        <v>11723</v>
      </c>
      <c r="D1656" s="59" t="s">
        <v>14377</v>
      </c>
      <c r="E1656" s="59" t="s">
        <v>10961</v>
      </c>
      <c r="F1656" s="59" t="s">
        <v>11094</v>
      </c>
      <c r="G1656" s="5"/>
      <c r="H1656" s="5"/>
      <c r="I1656" s="5"/>
      <c r="J1656" s="5"/>
    </row>
    <row r="1657" spans="1:10" ht="14.1" customHeight="1" thickBot="1" x14ac:dyDescent="0.25">
      <c r="A1657" s="61" t="s">
        <v>18907</v>
      </c>
      <c r="B1657" s="61" t="s">
        <v>18907</v>
      </c>
      <c r="C1657" s="61" t="s">
        <v>17798</v>
      </c>
      <c r="D1657" s="61" t="s">
        <v>10170</v>
      </c>
      <c r="E1657" s="61" t="s">
        <v>8854</v>
      </c>
      <c r="F1657" s="61"/>
      <c r="G1657" s="5"/>
      <c r="H1657" s="5"/>
      <c r="I1657" s="5"/>
      <c r="J1657" s="5"/>
    </row>
    <row r="1658" spans="1:10" ht="14.1" customHeight="1" thickBot="1" x14ac:dyDescent="0.25">
      <c r="A1658" s="80" t="s">
        <v>14828</v>
      </c>
      <c r="B1658" s="62" t="s">
        <v>8528</v>
      </c>
      <c r="C1658" s="71">
        <v>45201</v>
      </c>
      <c r="D1658" s="80" t="s">
        <v>9385</v>
      </c>
      <c r="E1658" s="62" t="s">
        <v>13092</v>
      </c>
      <c r="F1658" s="61" t="s">
        <v>3080</v>
      </c>
      <c r="G1658" s="5"/>
      <c r="H1658" s="5"/>
      <c r="I1658" s="5"/>
      <c r="J1658" s="5"/>
    </row>
    <row r="1659" spans="1:10" ht="14.1" customHeight="1" thickBot="1" x14ac:dyDescent="0.25">
      <c r="A1659" s="81"/>
      <c r="B1659" s="62" t="s">
        <v>1786</v>
      </c>
      <c r="C1659" s="60">
        <f>IF(C1658="","",IF(AND(MONTH(C1658)&gt;=1,MONTH(C1658)&lt;=3),1,IF(AND(MONTH(C1658)&gt;=4,MONTH(C1658)&lt;=6),2,IF(AND(MONTH(C1658)&gt;=7,MONTH(C1658)&lt;=9),3,4))))</f>
        <v>4</v>
      </c>
      <c r="D1659" s="81"/>
      <c r="E1659" s="62" t="s">
        <v>2417</v>
      </c>
      <c r="F1659" s="61" t="s">
        <v>11111</v>
      </c>
      <c r="G1659" s="5"/>
      <c r="H1659" s="5"/>
      <c r="I1659" s="5"/>
      <c r="J1659" s="5"/>
    </row>
    <row r="1660" spans="1:10" ht="14.1" customHeight="1" thickBot="1" x14ac:dyDescent="0.25">
      <c r="A1660" s="81"/>
      <c r="B1660" s="62" t="s">
        <v>12941</v>
      </c>
      <c r="C1660" s="71">
        <v>45202</v>
      </c>
      <c r="D1660" s="81"/>
      <c r="E1660" s="62" t="s">
        <v>3073</v>
      </c>
      <c r="F1660" s="61" t="s">
        <v>11111</v>
      </c>
      <c r="G1660" s="5"/>
      <c r="H1660" s="5"/>
      <c r="I1660" s="5"/>
      <c r="J1660" s="5"/>
    </row>
    <row r="1661" spans="1:10" ht="14.1" customHeight="1" thickBot="1" x14ac:dyDescent="0.25">
      <c r="A1661" s="81"/>
      <c r="B1661" s="62" t="s">
        <v>1786</v>
      </c>
      <c r="C1661" s="60">
        <f>IF(C1660="","",IF(AND(MONTH(C1660)&gt;=1,MONTH(C1660)&lt;=3),1,IF(AND(MONTH(C1660)&gt;=4,MONTH(C1660)&lt;=6),2,IF(AND(MONTH(C1660)&gt;=7,MONTH(C1660)&lt;=9),3,4))))</f>
        <v>4</v>
      </c>
      <c r="D1661" s="81"/>
      <c r="E1661" s="62" t="s">
        <v>13191</v>
      </c>
      <c r="F1661" s="61" t="s">
        <v>11111</v>
      </c>
      <c r="G1661" s="5"/>
      <c r="H1661" s="5"/>
      <c r="I1661" s="5"/>
      <c r="J1661" s="5"/>
    </row>
    <row r="1662" spans="1:10" ht="14.1" customHeight="1" thickBot="1" x14ac:dyDescent="0.25">
      <c r="A1662" s="5"/>
      <c r="B1662" s="5"/>
      <c r="C1662" s="5"/>
      <c r="D1662" s="5"/>
      <c r="E1662" s="5"/>
      <c r="F1662" s="5"/>
      <c r="G1662" s="5"/>
      <c r="H1662" s="5"/>
      <c r="I1662" s="5"/>
      <c r="J1662" s="5"/>
    </row>
    <row r="1663" spans="1:10" ht="14.1" customHeight="1" thickBot="1" x14ac:dyDescent="0.25">
      <c r="A1663" s="67" t="s">
        <v>15735</v>
      </c>
      <c r="B1663" s="67" t="s">
        <v>16146</v>
      </c>
      <c r="C1663" s="67" t="s">
        <v>15641</v>
      </c>
      <c r="D1663" s="67" t="s">
        <v>15251</v>
      </c>
      <c r="E1663" s="67" t="s">
        <v>6932</v>
      </c>
      <c r="F1663" s="67" t="s">
        <v>15280</v>
      </c>
      <c r="G1663" s="5"/>
      <c r="H1663" s="5"/>
      <c r="I1663" s="5"/>
      <c r="J1663" s="5"/>
    </row>
    <row r="1664" spans="1:10" ht="13.5" customHeight="1" x14ac:dyDescent="0.2">
      <c r="A1664" s="63">
        <v>30161903</v>
      </c>
      <c r="B1664" s="64" t="str">
        <f ca="1">IFERROR(INDEX(UNSPSCDes,MATCH(INDIRECT(ADDRESS(ROW(),COLUMN()-1,4)),UNSPSCCode,0)),"")</f>
        <v>Paneles de madera</v>
      </c>
      <c r="C1664" s="63" t="s">
        <v>18143</v>
      </c>
      <c r="D1664" s="63">
        <v>3</v>
      </c>
      <c r="E1664" s="66">
        <v>2500</v>
      </c>
      <c r="F1664" s="65">
        <f ca="1">INDIRECT(ADDRESS(ROW(),COLUMN()-2,4))*INDIRECT(ADDRESS(ROW(),COLUMN()-1,4))</f>
        <v>7500</v>
      </c>
      <c r="G1664" s="5"/>
      <c r="H1664" s="5"/>
      <c r="I1664" s="5"/>
      <c r="J1664" s="5"/>
    </row>
    <row r="1665" spans="1:10" ht="14.1" customHeight="1" x14ac:dyDescent="0.2">
      <c r="A1665" s="5"/>
      <c r="B1665" s="5"/>
      <c r="C1665" s="5"/>
      <c r="D1665" s="5"/>
      <c r="E1665" s="68" t="s">
        <v>12549</v>
      </c>
      <c r="F1665" s="69">
        <f ca="1">SUM(Table3135[MONTO TOTAL ESTIMADO])</f>
        <v>7500</v>
      </c>
      <c r="G1665" s="5"/>
      <c r="H1665" s="5" t="str">
        <f>C1657</f>
        <v>Bienes</v>
      </c>
      <c r="I1665" s="5" t="str">
        <f>E1657</f>
        <v>Sí</v>
      </c>
      <c r="J1665" s="5" t="str">
        <f>D1657</f>
        <v>Compras por debajo del Umbral</v>
      </c>
    </row>
    <row r="1666" spans="1:10" ht="14.1" customHeight="1" thickBot="1" x14ac:dyDescent="0.3"/>
    <row r="1667" spans="1:10" ht="33.75" customHeight="1" thickBot="1" x14ac:dyDescent="0.25">
      <c r="A1667" s="59" t="s">
        <v>16382</v>
      </c>
      <c r="B1667" s="59" t="s">
        <v>161</v>
      </c>
      <c r="C1667" s="59" t="s">
        <v>11723</v>
      </c>
      <c r="D1667" s="59" t="s">
        <v>14377</v>
      </c>
      <c r="E1667" s="59" t="s">
        <v>10961</v>
      </c>
      <c r="F1667" s="59" t="s">
        <v>11094</v>
      </c>
      <c r="G1667" s="5"/>
      <c r="H1667" s="5"/>
      <c r="I1667" s="5"/>
      <c r="J1667" s="5"/>
    </row>
    <row r="1668" spans="1:10" ht="14.1" customHeight="1" thickBot="1" x14ac:dyDescent="0.25">
      <c r="A1668" s="61" t="s">
        <v>18909</v>
      </c>
      <c r="B1668" s="61" t="s">
        <v>18909</v>
      </c>
      <c r="C1668" s="61" t="s">
        <v>17798</v>
      </c>
      <c r="D1668" s="61" t="s">
        <v>10170</v>
      </c>
      <c r="E1668" s="61" t="s">
        <v>8854</v>
      </c>
      <c r="F1668" s="61"/>
      <c r="G1668" s="5"/>
      <c r="H1668" s="5"/>
      <c r="I1668" s="5"/>
      <c r="J1668" s="5"/>
    </row>
    <row r="1669" spans="1:10" ht="14.1" customHeight="1" thickBot="1" x14ac:dyDescent="0.25">
      <c r="A1669" s="80" t="s">
        <v>14828</v>
      </c>
      <c r="B1669" s="62" t="s">
        <v>8528</v>
      </c>
      <c r="C1669" s="71">
        <v>44928</v>
      </c>
      <c r="D1669" s="80" t="s">
        <v>9385</v>
      </c>
      <c r="E1669" s="62" t="s">
        <v>13092</v>
      </c>
      <c r="F1669" s="61" t="s">
        <v>3080</v>
      </c>
      <c r="G1669" s="5"/>
      <c r="H1669" s="5"/>
      <c r="I1669" s="5"/>
      <c r="J1669" s="5"/>
    </row>
    <row r="1670" spans="1:10" ht="14.1" customHeight="1" thickBot="1" x14ac:dyDescent="0.25">
      <c r="A1670" s="81"/>
      <c r="B1670" s="62" t="s">
        <v>1786</v>
      </c>
      <c r="C1670" s="60">
        <f>IF(C1669="","",IF(AND(MONTH(C1669)&gt;=1,MONTH(C1669)&lt;=3),1,IF(AND(MONTH(C1669)&gt;=4,MONTH(C1669)&lt;=6),2,IF(AND(MONTH(C1669)&gt;=7,MONTH(C1669)&lt;=9),3,4))))</f>
        <v>1</v>
      </c>
      <c r="D1670" s="81"/>
      <c r="E1670" s="62" t="s">
        <v>2417</v>
      </c>
      <c r="F1670" s="61" t="s">
        <v>11111</v>
      </c>
      <c r="G1670" s="5"/>
      <c r="H1670" s="5"/>
      <c r="I1670" s="5"/>
      <c r="J1670" s="5"/>
    </row>
    <row r="1671" spans="1:10" ht="14.1" customHeight="1" thickBot="1" x14ac:dyDescent="0.25">
      <c r="A1671" s="81"/>
      <c r="B1671" s="62" t="s">
        <v>12941</v>
      </c>
      <c r="C1671" s="71">
        <v>44929</v>
      </c>
      <c r="D1671" s="81"/>
      <c r="E1671" s="62" t="s">
        <v>3073</v>
      </c>
      <c r="F1671" s="61" t="s">
        <v>11111</v>
      </c>
      <c r="G1671" s="5"/>
      <c r="H1671" s="5"/>
      <c r="I1671" s="5"/>
      <c r="J1671" s="5"/>
    </row>
    <row r="1672" spans="1:10" ht="14.1" customHeight="1" thickBot="1" x14ac:dyDescent="0.25">
      <c r="A1672" s="81"/>
      <c r="B1672" s="62" t="s">
        <v>1786</v>
      </c>
      <c r="C1672" s="60">
        <f>IF(C1671="","",IF(AND(MONTH(C1671)&gt;=1,MONTH(C1671)&lt;=3),1,IF(AND(MONTH(C1671)&gt;=4,MONTH(C1671)&lt;=6),2,IF(AND(MONTH(C1671)&gt;=7,MONTH(C1671)&lt;=9),3,4))))</f>
        <v>1</v>
      </c>
      <c r="D1672" s="81"/>
      <c r="E1672" s="62" t="s">
        <v>13191</v>
      </c>
      <c r="F1672" s="61" t="s">
        <v>11111</v>
      </c>
      <c r="G1672" s="5"/>
      <c r="H1672" s="5"/>
      <c r="I1672" s="5"/>
      <c r="J1672" s="5"/>
    </row>
    <row r="1673" spans="1:10" ht="14.1" customHeight="1" thickBot="1" x14ac:dyDescent="0.25">
      <c r="A1673" s="5"/>
      <c r="B1673" s="5"/>
      <c r="C1673" s="5"/>
      <c r="D1673" s="5"/>
      <c r="E1673" s="5"/>
      <c r="F1673" s="5"/>
      <c r="G1673" s="5"/>
      <c r="H1673" s="5"/>
      <c r="I1673" s="5"/>
      <c r="J1673" s="5"/>
    </row>
    <row r="1674" spans="1:10" ht="14.1" customHeight="1" thickBot="1" x14ac:dyDescent="0.25">
      <c r="A1674" s="67" t="s">
        <v>15735</v>
      </c>
      <c r="B1674" s="67" t="s">
        <v>16146</v>
      </c>
      <c r="C1674" s="67" t="s">
        <v>15641</v>
      </c>
      <c r="D1674" s="67" t="s">
        <v>15251</v>
      </c>
      <c r="E1674" s="67" t="s">
        <v>6932</v>
      </c>
      <c r="F1674" s="67" t="s">
        <v>15280</v>
      </c>
      <c r="G1674" s="5"/>
      <c r="H1674" s="5"/>
      <c r="I1674" s="5"/>
      <c r="J1674" s="5"/>
    </row>
    <row r="1675" spans="1:10" ht="13.5" customHeight="1" x14ac:dyDescent="0.2">
      <c r="A1675" s="63">
        <v>49101613</v>
      </c>
      <c r="B1675" s="64" t="str">
        <f ca="1">IFERROR(INDEX(UNSPSCDes,MATCH(INDIRECT(ADDRESS(ROW(),COLUMN()-1,4)),UNSPSCCode,0)),"")</f>
        <v>Cristales de vidrio</v>
      </c>
      <c r="C1675" s="63" t="s">
        <v>18143</v>
      </c>
      <c r="D1675" s="63">
        <v>3</v>
      </c>
      <c r="E1675" s="66">
        <v>3000</v>
      </c>
      <c r="F1675" s="65">
        <f ca="1">INDIRECT(ADDRESS(ROW(),COLUMN()-2,4))*INDIRECT(ADDRESS(ROW(),COLUMN()-1,4))</f>
        <v>9000</v>
      </c>
      <c r="G1675" s="5"/>
      <c r="H1675" s="5"/>
      <c r="I1675" s="5"/>
      <c r="J1675" s="5"/>
    </row>
    <row r="1676" spans="1:10" ht="14.1" customHeight="1" x14ac:dyDescent="0.2">
      <c r="A1676" s="5"/>
      <c r="B1676" s="5"/>
      <c r="C1676" s="5"/>
      <c r="D1676" s="5"/>
      <c r="E1676" s="68" t="s">
        <v>12549</v>
      </c>
      <c r="F1676" s="69">
        <f ca="1">SUM(Table3145[MONTO TOTAL ESTIMADO])</f>
        <v>9000</v>
      </c>
      <c r="G1676" s="5"/>
      <c r="H1676" s="5" t="str">
        <f>C1668</f>
        <v>Bienes</v>
      </c>
      <c r="I1676" s="5" t="str">
        <f>E1668</f>
        <v>Sí</v>
      </c>
      <c r="J1676" s="5" t="str">
        <f>D1668</f>
        <v>Compras por debajo del Umbral</v>
      </c>
    </row>
    <row r="1677" spans="1:10" ht="14.1" customHeight="1" thickBot="1" x14ac:dyDescent="0.3"/>
    <row r="1678" spans="1:10" ht="33.75" customHeight="1" thickBot="1" x14ac:dyDescent="0.25">
      <c r="A1678" s="59" t="s">
        <v>16382</v>
      </c>
      <c r="B1678" s="59" t="s">
        <v>161</v>
      </c>
      <c r="C1678" s="59" t="s">
        <v>11723</v>
      </c>
      <c r="D1678" s="59" t="s">
        <v>14377</v>
      </c>
      <c r="E1678" s="59" t="s">
        <v>10961</v>
      </c>
      <c r="F1678" s="59" t="s">
        <v>11094</v>
      </c>
      <c r="G1678" s="5"/>
      <c r="H1678" s="5"/>
      <c r="I1678" s="5"/>
      <c r="J1678" s="5"/>
    </row>
    <row r="1679" spans="1:10" ht="14.1" customHeight="1" thickBot="1" x14ac:dyDescent="0.25">
      <c r="A1679" s="61" t="s">
        <v>18909</v>
      </c>
      <c r="B1679" s="61" t="s">
        <v>18909</v>
      </c>
      <c r="C1679" s="61" t="s">
        <v>17798</v>
      </c>
      <c r="D1679" s="61" t="s">
        <v>10170</v>
      </c>
      <c r="E1679" s="61" t="s">
        <v>8854</v>
      </c>
      <c r="F1679" s="61"/>
      <c r="G1679" s="5"/>
      <c r="H1679" s="5"/>
      <c r="I1679" s="5"/>
      <c r="J1679" s="5"/>
    </row>
    <row r="1680" spans="1:10" ht="14.1" customHeight="1" thickBot="1" x14ac:dyDescent="0.25">
      <c r="A1680" s="80" t="s">
        <v>14828</v>
      </c>
      <c r="B1680" s="62" t="s">
        <v>8528</v>
      </c>
      <c r="C1680" s="71">
        <v>45019</v>
      </c>
      <c r="D1680" s="80" t="s">
        <v>9385</v>
      </c>
      <c r="E1680" s="62" t="s">
        <v>13092</v>
      </c>
      <c r="F1680" s="61" t="s">
        <v>3080</v>
      </c>
      <c r="G1680" s="5"/>
      <c r="H1680" s="5"/>
      <c r="I1680" s="5"/>
      <c r="J1680" s="5"/>
    </row>
    <row r="1681" spans="1:10" ht="14.1" customHeight="1" thickBot="1" x14ac:dyDescent="0.25">
      <c r="A1681" s="81"/>
      <c r="B1681" s="62" t="s">
        <v>1786</v>
      </c>
      <c r="C1681" s="60">
        <f>IF(C1680="","",IF(AND(MONTH(C1680)&gt;=1,MONTH(C1680)&lt;=3),1,IF(AND(MONTH(C1680)&gt;=4,MONTH(C1680)&lt;=6),2,IF(AND(MONTH(C1680)&gt;=7,MONTH(C1680)&lt;=9),3,4))))</f>
        <v>2</v>
      </c>
      <c r="D1681" s="81"/>
      <c r="E1681" s="62" t="s">
        <v>2417</v>
      </c>
      <c r="F1681" s="61" t="s">
        <v>11111</v>
      </c>
      <c r="G1681" s="5"/>
      <c r="H1681" s="5"/>
      <c r="I1681" s="5"/>
      <c r="J1681" s="5"/>
    </row>
    <row r="1682" spans="1:10" ht="14.1" customHeight="1" thickBot="1" x14ac:dyDescent="0.25">
      <c r="A1682" s="81"/>
      <c r="B1682" s="62" t="s">
        <v>12941</v>
      </c>
      <c r="C1682" s="71">
        <v>45020</v>
      </c>
      <c r="D1682" s="81"/>
      <c r="E1682" s="62" t="s">
        <v>3073</v>
      </c>
      <c r="F1682" s="61" t="s">
        <v>11111</v>
      </c>
      <c r="G1682" s="5"/>
      <c r="H1682" s="5"/>
      <c r="I1682" s="5"/>
      <c r="J1682" s="5"/>
    </row>
    <row r="1683" spans="1:10" ht="14.1" customHeight="1" thickBot="1" x14ac:dyDescent="0.25">
      <c r="A1683" s="81"/>
      <c r="B1683" s="62" t="s">
        <v>1786</v>
      </c>
      <c r="C1683" s="60">
        <f>IF(C1682="","",IF(AND(MONTH(C1682)&gt;=1,MONTH(C1682)&lt;=3),1,IF(AND(MONTH(C1682)&gt;=4,MONTH(C1682)&lt;=6),2,IF(AND(MONTH(C1682)&gt;=7,MONTH(C1682)&lt;=9),3,4))))</f>
        <v>2</v>
      </c>
      <c r="D1683" s="81"/>
      <c r="E1683" s="62" t="s">
        <v>13191</v>
      </c>
      <c r="F1683" s="61" t="s">
        <v>11111</v>
      </c>
      <c r="G1683" s="5"/>
      <c r="H1683" s="5"/>
      <c r="I1683" s="5"/>
      <c r="J1683" s="5"/>
    </row>
    <row r="1684" spans="1:10" ht="14.1" customHeight="1" thickBot="1" x14ac:dyDescent="0.25">
      <c r="A1684" s="5"/>
      <c r="B1684" s="5"/>
      <c r="C1684" s="5"/>
      <c r="D1684" s="5"/>
      <c r="E1684" s="5"/>
      <c r="F1684" s="5"/>
      <c r="G1684" s="5"/>
      <c r="H1684" s="5"/>
      <c r="I1684" s="5"/>
      <c r="J1684" s="5"/>
    </row>
    <row r="1685" spans="1:10" ht="14.1" customHeight="1" thickBot="1" x14ac:dyDescent="0.25">
      <c r="A1685" s="67" t="s">
        <v>15735</v>
      </c>
      <c r="B1685" s="67" t="s">
        <v>16146</v>
      </c>
      <c r="C1685" s="67" t="s">
        <v>15641</v>
      </c>
      <c r="D1685" s="67" t="s">
        <v>15251</v>
      </c>
      <c r="E1685" s="67" t="s">
        <v>6932</v>
      </c>
      <c r="F1685" s="67" t="s">
        <v>15280</v>
      </c>
      <c r="G1685" s="5"/>
      <c r="H1685" s="5"/>
      <c r="I1685" s="5"/>
      <c r="J1685" s="5"/>
    </row>
    <row r="1686" spans="1:10" ht="13.5" customHeight="1" x14ac:dyDescent="0.2">
      <c r="A1686" s="63">
        <v>49101613</v>
      </c>
      <c r="B1686" s="64" t="str">
        <f ca="1">IFERROR(INDEX(UNSPSCDes,MATCH(INDIRECT(ADDRESS(ROW(),COLUMN()-1,4)),UNSPSCCode,0)),"")</f>
        <v>Cristales de vidrio</v>
      </c>
      <c r="C1686" s="63" t="s">
        <v>18143</v>
      </c>
      <c r="D1686" s="63">
        <v>3</v>
      </c>
      <c r="E1686" s="66">
        <v>3000</v>
      </c>
      <c r="F1686" s="65">
        <f ca="1">INDIRECT(ADDRESS(ROW(),COLUMN()-2,4))*INDIRECT(ADDRESS(ROW(),COLUMN()-1,4))</f>
        <v>9000</v>
      </c>
      <c r="G1686" s="5"/>
      <c r="H1686" s="5"/>
      <c r="I1686" s="5"/>
      <c r="J1686" s="5"/>
    </row>
    <row r="1687" spans="1:10" ht="14.1" customHeight="1" x14ac:dyDescent="0.2">
      <c r="A1687" s="5"/>
      <c r="B1687" s="5"/>
      <c r="C1687" s="5"/>
      <c r="D1687" s="5"/>
      <c r="E1687" s="68" t="s">
        <v>12549</v>
      </c>
      <c r="F1687" s="69">
        <f ca="1">SUM(Table3147[MONTO TOTAL ESTIMADO])</f>
        <v>9000</v>
      </c>
      <c r="G1687" s="5"/>
      <c r="H1687" s="5" t="str">
        <f>C1679</f>
        <v>Bienes</v>
      </c>
      <c r="I1687" s="5" t="str">
        <f>E1679</f>
        <v>Sí</v>
      </c>
      <c r="J1687" s="5" t="str">
        <f>D1679</f>
        <v>Compras por debajo del Umbral</v>
      </c>
    </row>
    <row r="1688" spans="1:10" ht="14.1" customHeight="1" thickBot="1" x14ac:dyDescent="0.3"/>
    <row r="1689" spans="1:10" ht="33.75" customHeight="1" thickBot="1" x14ac:dyDescent="0.25">
      <c r="A1689" s="59" t="s">
        <v>16382</v>
      </c>
      <c r="B1689" s="59" t="s">
        <v>161</v>
      </c>
      <c r="C1689" s="59" t="s">
        <v>11723</v>
      </c>
      <c r="D1689" s="59" t="s">
        <v>14377</v>
      </c>
      <c r="E1689" s="59" t="s">
        <v>10961</v>
      </c>
      <c r="F1689" s="59" t="s">
        <v>11094</v>
      </c>
      <c r="G1689" s="5"/>
      <c r="H1689" s="5"/>
      <c r="I1689" s="5"/>
      <c r="J1689" s="5"/>
    </row>
    <row r="1690" spans="1:10" ht="14.1" customHeight="1" thickBot="1" x14ac:dyDescent="0.25">
      <c r="A1690" s="61" t="s">
        <v>18909</v>
      </c>
      <c r="B1690" s="61" t="s">
        <v>18909</v>
      </c>
      <c r="C1690" s="61" t="s">
        <v>17798</v>
      </c>
      <c r="D1690" s="61" t="s">
        <v>10170</v>
      </c>
      <c r="E1690" s="61" t="s">
        <v>8854</v>
      </c>
      <c r="F1690" s="61"/>
      <c r="G1690" s="5"/>
      <c r="H1690" s="5"/>
      <c r="I1690" s="5"/>
      <c r="J1690" s="5"/>
    </row>
    <row r="1691" spans="1:10" ht="14.1" customHeight="1" thickBot="1" x14ac:dyDescent="0.25">
      <c r="A1691" s="80" t="s">
        <v>14828</v>
      </c>
      <c r="B1691" s="62" t="s">
        <v>8528</v>
      </c>
      <c r="C1691" s="71">
        <v>45110</v>
      </c>
      <c r="D1691" s="80" t="s">
        <v>9385</v>
      </c>
      <c r="E1691" s="62" t="s">
        <v>13092</v>
      </c>
      <c r="F1691" s="61" t="s">
        <v>3080</v>
      </c>
      <c r="G1691" s="5"/>
      <c r="H1691" s="5"/>
      <c r="I1691" s="5"/>
      <c r="J1691" s="5"/>
    </row>
    <row r="1692" spans="1:10" ht="14.1" customHeight="1" thickBot="1" x14ac:dyDescent="0.25">
      <c r="A1692" s="81"/>
      <c r="B1692" s="62" t="s">
        <v>1786</v>
      </c>
      <c r="C1692" s="60">
        <f>IF(C1691="","",IF(AND(MONTH(C1691)&gt;=1,MONTH(C1691)&lt;=3),1,IF(AND(MONTH(C1691)&gt;=4,MONTH(C1691)&lt;=6),2,IF(AND(MONTH(C1691)&gt;=7,MONTH(C1691)&lt;=9),3,4))))</f>
        <v>3</v>
      </c>
      <c r="D1692" s="81"/>
      <c r="E1692" s="62" t="s">
        <v>2417</v>
      </c>
      <c r="F1692" s="61" t="s">
        <v>11111</v>
      </c>
      <c r="G1692" s="5"/>
      <c r="H1692" s="5"/>
      <c r="I1692" s="5"/>
      <c r="J1692" s="5"/>
    </row>
    <row r="1693" spans="1:10" ht="14.1" customHeight="1" thickBot="1" x14ac:dyDescent="0.25">
      <c r="A1693" s="81"/>
      <c r="B1693" s="62" t="s">
        <v>12941</v>
      </c>
      <c r="C1693" s="71">
        <v>45111</v>
      </c>
      <c r="D1693" s="81"/>
      <c r="E1693" s="62" t="s">
        <v>3073</v>
      </c>
      <c r="F1693" s="61" t="s">
        <v>11111</v>
      </c>
      <c r="G1693" s="5"/>
      <c r="H1693" s="5"/>
      <c r="I1693" s="5"/>
      <c r="J1693" s="5"/>
    </row>
    <row r="1694" spans="1:10" ht="14.1" customHeight="1" thickBot="1" x14ac:dyDescent="0.25">
      <c r="A1694" s="81"/>
      <c r="B1694" s="62" t="s">
        <v>1786</v>
      </c>
      <c r="C1694" s="60">
        <f>IF(C1693="","",IF(AND(MONTH(C1693)&gt;=1,MONTH(C1693)&lt;=3),1,IF(AND(MONTH(C1693)&gt;=4,MONTH(C1693)&lt;=6),2,IF(AND(MONTH(C1693)&gt;=7,MONTH(C1693)&lt;=9),3,4))))</f>
        <v>3</v>
      </c>
      <c r="D1694" s="81"/>
      <c r="E1694" s="62" t="s">
        <v>13191</v>
      </c>
      <c r="F1694" s="61" t="s">
        <v>11111</v>
      </c>
      <c r="G1694" s="5"/>
      <c r="H1694" s="5"/>
      <c r="I1694" s="5"/>
      <c r="J1694" s="5"/>
    </row>
    <row r="1695" spans="1:10" ht="14.1" customHeight="1" thickBot="1" x14ac:dyDescent="0.25">
      <c r="A1695" s="5"/>
      <c r="B1695" s="5"/>
      <c r="C1695" s="5"/>
      <c r="D1695" s="5"/>
      <c r="E1695" s="5"/>
      <c r="F1695" s="5"/>
      <c r="G1695" s="5"/>
      <c r="H1695" s="5"/>
      <c r="I1695" s="5"/>
      <c r="J1695" s="5"/>
    </row>
    <row r="1696" spans="1:10" ht="14.1" customHeight="1" thickBot="1" x14ac:dyDescent="0.25">
      <c r="A1696" s="67" t="s">
        <v>15735</v>
      </c>
      <c r="B1696" s="67" t="s">
        <v>16146</v>
      </c>
      <c r="C1696" s="67" t="s">
        <v>15641</v>
      </c>
      <c r="D1696" s="67" t="s">
        <v>15251</v>
      </c>
      <c r="E1696" s="67" t="s">
        <v>6932</v>
      </c>
      <c r="F1696" s="67" t="s">
        <v>15280</v>
      </c>
      <c r="G1696" s="5"/>
      <c r="H1696" s="5"/>
      <c r="I1696" s="5"/>
      <c r="J1696" s="5"/>
    </row>
    <row r="1697" spans="1:10" ht="13.5" customHeight="1" x14ac:dyDescent="0.2">
      <c r="A1697" s="63">
        <v>49101613</v>
      </c>
      <c r="B1697" s="64" t="str">
        <f ca="1">IFERROR(INDEX(UNSPSCDes,MATCH(INDIRECT(ADDRESS(ROW(),COLUMN()-1,4)),UNSPSCCode,0)),"")</f>
        <v>Cristales de vidrio</v>
      </c>
      <c r="C1697" s="63" t="s">
        <v>18143</v>
      </c>
      <c r="D1697" s="63">
        <v>3</v>
      </c>
      <c r="E1697" s="66">
        <v>3000</v>
      </c>
      <c r="F1697" s="65">
        <f ca="1">INDIRECT(ADDRESS(ROW(),COLUMN()-2,4))*INDIRECT(ADDRESS(ROW(),COLUMN()-1,4))</f>
        <v>9000</v>
      </c>
      <c r="G1697" s="5"/>
      <c r="H1697" s="5"/>
      <c r="I1697" s="5"/>
      <c r="J1697" s="5"/>
    </row>
    <row r="1698" spans="1:10" ht="14.1" customHeight="1" x14ac:dyDescent="0.2">
      <c r="A1698" s="5"/>
      <c r="B1698" s="5"/>
      <c r="C1698" s="5"/>
      <c r="D1698" s="5"/>
      <c r="E1698" s="68" t="s">
        <v>12549</v>
      </c>
      <c r="F1698" s="69">
        <f ca="1">SUM(Table3148[MONTO TOTAL ESTIMADO])</f>
        <v>9000</v>
      </c>
      <c r="G1698" s="5"/>
      <c r="H1698" s="5" t="str">
        <f>C1690</f>
        <v>Bienes</v>
      </c>
      <c r="I1698" s="5" t="str">
        <f>E1690</f>
        <v>Sí</v>
      </c>
      <c r="J1698" s="5" t="str">
        <f>D1690</f>
        <v>Compras por debajo del Umbral</v>
      </c>
    </row>
    <row r="1699" spans="1:10" ht="14.1" customHeight="1" thickBot="1" x14ac:dyDescent="0.3"/>
    <row r="1700" spans="1:10" ht="33.75" customHeight="1" thickBot="1" x14ac:dyDescent="0.25">
      <c r="A1700" s="59" t="s">
        <v>16382</v>
      </c>
      <c r="B1700" s="59" t="s">
        <v>161</v>
      </c>
      <c r="C1700" s="59" t="s">
        <v>11723</v>
      </c>
      <c r="D1700" s="59" t="s">
        <v>14377</v>
      </c>
      <c r="E1700" s="59" t="s">
        <v>10961</v>
      </c>
      <c r="F1700" s="59" t="s">
        <v>11094</v>
      </c>
      <c r="G1700" s="5"/>
      <c r="H1700" s="5"/>
      <c r="I1700" s="5"/>
      <c r="J1700" s="5"/>
    </row>
    <row r="1701" spans="1:10" ht="14.1" customHeight="1" thickBot="1" x14ac:dyDescent="0.25">
      <c r="A1701" s="61" t="s">
        <v>18909</v>
      </c>
      <c r="B1701" s="61" t="s">
        <v>18909</v>
      </c>
      <c r="C1701" s="61" t="s">
        <v>17798</v>
      </c>
      <c r="D1701" s="61" t="s">
        <v>10170</v>
      </c>
      <c r="E1701" s="61" t="s">
        <v>8854</v>
      </c>
      <c r="F1701" s="61"/>
      <c r="G1701" s="5"/>
      <c r="H1701" s="5"/>
      <c r="I1701" s="5"/>
      <c r="J1701" s="5"/>
    </row>
    <row r="1702" spans="1:10" ht="14.1" customHeight="1" thickBot="1" x14ac:dyDescent="0.25">
      <c r="A1702" s="80" t="s">
        <v>14828</v>
      </c>
      <c r="B1702" s="62" t="s">
        <v>8528</v>
      </c>
      <c r="C1702" s="71">
        <v>45201</v>
      </c>
      <c r="D1702" s="80" t="s">
        <v>9385</v>
      </c>
      <c r="E1702" s="62" t="s">
        <v>13092</v>
      </c>
      <c r="F1702" s="61" t="s">
        <v>3080</v>
      </c>
      <c r="G1702" s="5"/>
      <c r="H1702" s="5"/>
      <c r="I1702" s="5"/>
      <c r="J1702" s="5"/>
    </row>
    <row r="1703" spans="1:10" ht="14.1" customHeight="1" thickBot="1" x14ac:dyDescent="0.25">
      <c r="A1703" s="81"/>
      <c r="B1703" s="62" t="s">
        <v>1786</v>
      </c>
      <c r="C1703" s="60">
        <f>IF(C1702="","",IF(AND(MONTH(C1702)&gt;=1,MONTH(C1702)&lt;=3),1,IF(AND(MONTH(C1702)&gt;=4,MONTH(C1702)&lt;=6),2,IF(AND(MONTH(C1702)&gt;=7,MONTH(C1702)&lt;=9),3,4))))</f>
        <v>4</v>
      </c>
      <c r="D1703" s="81"/>
      <c r="E1703" s="62" t="s">
        <v>2417</v>
      </c>
      <c r="F1703" s="61" t="s">
        <v>11111</v>
      </c>
      <c r="G1703" s="5"/>
      <c r="H1703" s="5"/>
      <c r="I1703" s="5"/>
      <c r="J1703" s="5"/>
    </row>
    <row r="1704" spans="1:10" ht="14.1" customHeight="1" thickBot="1" x14ac:dyDescent="0.25">
      <c r="A1704" s="81"/>
      <c r="B1704" s="62" t="s">
        <v>12941</v>
      </c>
      <c r="C1704" s="71">
        <v>45202</v>
      </c>
      <c r="D1704" s="81"/>
      <c r="E1704" s="62" t="s">
        <v>3073</v>
      </c>
      <c r="F1704" s="61" t="s">
        <v>11111</v>
      </c>
      <c r="G1704" s="5"/>
      <c r="H1704" s="5"/>
      <c r="I1704" s="5"/>
      <c r="J1704" s="5"/>
    </row>
    <row r="1705" spans="1:10" ht="14.1" customHeight="1" thickBot="1" x14ac:dyDescent="0.25">
      <c r="A1705" s="81"/>
      <c r="B1705" s="62" t="s">
        <v>1786</v>
      </c>
      <c r="C1705" s="60">
        <f>IF(C1704="","",IF(AND(MONTH(C1704)&gt;=1,MONTH(C1704)&lt;=3),1,IF(AND(MONTH(C1704)&gt;=4,MONTH(C1704)&lt;=6),2,IF(AND(MONTH(C1704)&gt;=7,MONTH(C1704)&lt;=9),3,4))))</f>
        <v>4</v>
      </c>
      <c r="D1705" s="81"/>
      <c r="E1705" s="62" t="s">
        <v>13191</v>
      </c>
      <c r="F1705" s="61" t="s">
        <v>11111</v>
      </c>
      <c r="G1705" s="5"/>
      <c r="H1705" s="5"/>
      <c r="I1705" s="5"/>
      <c r="J1705" s="5"/>
    </row>
    <row r="1706" spans="1:10" ht="14.1" customHeight="1" thickBot="1" x14ac:dyDescent="0.25">
      <c r="A1706" s="5"/>
      <c r="B1706" s="5"/>
      <c r="C1706" s="5"/>
      <c r="D1706" s="5"/>
      <c r="E1706" s="5"/>
      <c r="F1706" s="5"/>
      <c r="G1706" s="5"/>
      <c r="H1706" s="5"/>
      <c r="I1706" s="5"/>
      <c r="J1706" s="5"/>
    </row>
    <row r="1707" spans="1:10" ht="14.1" customHeight="1" thickBot="1" x14ac:dyDescent="0.25">
      <c r="A1707" s="67" t="s">
        <v>15735</v>
      </c>
      <c r="B1707" s="67" t="s">
        <v>16146</v>
      </c>
      <c r="C1707" s="67" t="s">
        <v>15641</v>
      </c>
      <c r="D1707" s="67" t="s">
        <v>15251</v>
      </c>
      <c r="E1707" s="67" t="s">
        <v>6932</v>
      </c>
      <c r="F1707" s="67" t="s">
        <v>15280</v>
      </c>
      <c r="G1707" s="5"/>
      <c r="H1707" s="5"/>
      <c r="I1707" s="5"/>
      <c r="J1707" s="5"/>
    </row>
    <row r="1708" spans="1:10" ht="13.5" customHeight="1" x14ac:dyDescent="0.2">
      <c r="A1708" s="63">
        <v>49101613</v>
      </c>
      <c r="B1708" s="64" t="str">
        <f ca="1">IFERROR(INDEX(UNSPSCDes,MATCH(INDIRECT(ADDRESS(ROW(),COLUMN()-1,4)),UNSPSCCode,0)),"")</f>
        <v>Cristales de vidrio</v>
      </c>
      <c r="C1708" s="63" t="s">
        <v>18143</v>
      </c>
      <c r="D1708" s="63">
        <v>3</v>
      </c>
      <c r="E1708" s="66">
        <v>3000</v>
      </c>
      <c r="F1708" s="65">
        <f ca="1">INDIRECT(ADDRESS(ROW(),COLUMN()-2,4))*INDIRECT(ADDRESS(ROW(),COLUMN()-1,4))</f>
        <v>9000</v>
      </c>
      <c r="G1708" s="5"/>
      <c r="H1708" s="5"/>
      <c r="I1708" s="5"/>
      <c r="J1708" s="5"/>
    </row>
    <row r="1709" spans="1:10" ht="14.1" customHeight="1" x14ac:dyDescent="0.2">
      <c r="A1709" s="5"/>
      <c r="B1709" s="5"/>
      <c r="C1709" s="5"/>
      <c r="D1709" s="5"/>
      <c r="E1709" s="68" t="s">
        <v>12549</v>
      </c>
      <c r="F1709" s="69">
        <f ca="1">SUM(Table3149[MONTO TOTAL ESTIMADO])</f>
        <v>9000</v>
      </c>
      <c r="G1709" s="5"/>
      <c r="H1709" s="5" t="str">
        <f>C1701</f>
        <v>Bienes</v>
      </c>
      <c r="I1709" s="5" t="str">
        <f>E1701</f>
        <v>Sí</v>
      </c>
      <c r="J1709" s="5" t="str">
        <f>D1701</f>
        <v>Compras por debajo del Umbral</v>
      </c>
    </row>
  </sheetData>
  <protectedRanges>
    <protectedRange sqref="F5:G5" name="Rango3"/>
    <protectedRange sqref="E11:E12" name="Rango2"/>
  </protectedRanges>
  <mergeCells count="284">
    <mergeCell ref="A1057:A1060"/>
    <mergeCell ref="D1057:D1060"/>
    <mergeCell ref="A1013:A1016"/>
    <mergeCell ref="D1013:D1016"/>
    <mergeCell ref="A1024:A1027"/>
    <mergeCell ref="D1024:D1027"/>
    <mergeCell ref="A1035:A1038"/>
    <mergeCell ref="D1035:D1038"/>
    <mergeCell ref="A1002:A1005"/>
    <mergeCell ref="D1002:D1005"/>
    <mergeCell ref="A945:A948"/>
    <mergeCell ref="D945:D948"/>
    <mergeCell ref="A958:A961"/>
    <mergeCell ref="D958:D961"/>
    <mergeCell ref="A969:A972"/>
    <mergeCell ref="D969:D972"/>
    <mergeCell ref="A1046:A1049"/>
    <mergeCell ref="D1046:D1049"/>
    <mergeCell ref="A906:A909"/>
    <mergeCell ref="D906:D909"/>
    <mergeCell ref="A919:A922"/>
    <mergeCell ref="D919:D922"/>
    <mergeCell ref="A932:A935"/>
    <mergeCell ref="D932:D935"/>
    <mergeCell ref="A980:A983"/>
    <mergeCell ref="D980:D983"/>
    <mergeCell ref="A991:A994"/>
    <mergeCell ref="D991:D994"/>
    <mergeCell ref="A884:A887"/>
    <mergeCell ref="D884:D887"/>
    <mergeCell ref="A895:A898"/>
    <mergeCell ref="D895:D898"/>
    <mergeCell ref="A849:A852"/>
    <mergeCell ref="D849:D852"/>
    <mergeCell ref="A862:A865"/>
    <mergeCell ref="D862:D865"/>
    <mergeCell ref="A873:A876"/>
    <mergeCell ref="D873:D876"/>
    <mergeCell ref="A810:A813"/>
    <mergeCell ref="D810:D813"/>
    <mergeCell ref="A823:A826"/>
    <mergeCell ref="D823:D826"/>
    <mergeCell ref="A836:A839"/>
    <mergeCell ref="D836:D839"/>
    <mergeCell ref="A777:A780"/>
    <mergeCell ref="D777:D780"/>
    <mergeCell ref="A788:A791"/>
    <mergeCell ref="D788:D791"/>
    <mergeCell ref="A799:A802"/>
    <mergeCell ref="D799:D802"/>
    <mergeCell ref="A744:A747"/>
    <mergeCell ref="D744:D747"/>
    <mergeCell ref="A755:A758"/>
    <mergeCell ref="D755:D758"/>
    <mergeCell ref="A766:A769"/>
    <mergeCell ref="D766:D769"/>
    <mergeCell ref="A710:A713"/>
    <mergeCell ref="D710:D713"/>
    <mergeCell ref="A722:A725"/>
    <mergeCell ref="D722:D725"/>
    <mergeCell ref="A733:A736"/>
    <mergeCell ref="D733:D736"/>
    <mergeCell ref="A686:A689"/>
    <mergeCell ref="D686:D689"/>
    <mergeCell ref="A698:A701"/>
    <mergeCell ref="D698:D701"/>
    <mergeCell ref="A641:A644"/>
    <mergeCell ref="D641:D644"/>
    <mergeCell ref="A652:A655"/>
    <mergeCell ref="D652:D655"/>
    <mergeCell ref="A663:A666"/>
    <mergeCell ref="D663:D666"/>
    <mergeCell ref="A618:A621"/>
    <mergeCell ref="D618:D621"/>
    <mergeCell ref="A630:A633"/>
    <mergeCell ref="D630:D633"/>
    <mergeCell ref="A582:A585"/>
    <mergeCell ref="D582:D585"/>
    <mergeCell ref="A594:A597"/>
    <mergeCell ref="D594:D597"/>
    <mergeCell ref="A674:A677"/>
    <mergeCell ref="D674:D677"/>
    <mergeCell ref="A571:A574"/>
    <mergeCell ref="D571:D574"/>
    <mergeCell ref="A537:A540"/>
    <mergeCell ref="D537:D540"/>
    <mergeCell ref="A549:A552"/>
    <mergeCell ref="D549:D552"/>
    <mergeCell ref="A560:A563"/>
    <mergeCell ref="D560:D563"/>
    <mergeCell ref="A606:A609"/>
    <mergeCell ref="D606:D609"/>
    <mergeCell ref="A502:A505"/>
    <mergeCell ref="D502:D505"/>
    <mergeCell ref="A514:A517"/>
    <mergeCell ref="D514:D517"/>
    <mergeCell ref="A526:A529"/>
    <mergeCell ref="D526:D529"/>
    <mergeCell ref="A465:A468"/>
    <mergeCell ref="D465:D468"/>
    <mergeCell ref="A478:A481"/>
    <mergeCell ref="D478:D481"/>
    <mergeCell ref="A490:A493"/>
    <mergeCell ref="D490:D493"/>
    <mergeCell ref="A426:A429"/>
    <mergeCell ref="D426:D429"/>
    <mergeCell ref="A439:A442"/>
    <mergeCell ref="D439:D442"/>
    <mergeCell ref="A452:A455"/>
    <mergeCell ref="D452:D455"/>
    <mergeCell ref="A390:A393"/>
    <mergeCell ref="D390:D393"/>
    <mergeCell ref="A402:A405"/>
    <mergeCell ref="D402:D405"/>
    <mergeCell ref="A414:A417"/>
    <mergeCell ref="D414:D417"/>
    <mergeCell ref="A349:A352"/>
    <mergeCell ref="D349:D352"/>
    <mergeCell ref="A363:A366"/>
    <mergeCell ref="D363:D366"/>
    <mergeCell ref="A378:A381"/>
    <mergeCell ref="D378:D381"/>
    <mergeCell ref="A307:A310"/>
    <mergeCell ref="D307:D310"/>
    <mergeCell ref="A319:A322"/>
    <mergeCell ref="D319:D322"/>
    <mergeCell ref="A333:A336"/>
    <mergeCell ref="D333:D336"/>
    <mergeCell ref="A270:A273"/>
    <mergeCell ref="D270:D273"/>
    <mergeCell ref="A282:A285"/>
    <mergeCell ref="D282:D285"/>
    <mergeCell ref="A295:A298"/>
    <mergeCell ref="D295:D298"/>
    <mergeCell ref="A17:A20"/>
    <mergeCell ref="D17:D20"/>
    <mergeCell ref="A1:A4"/>
    <mergeCell ref="A28:A31"/>
    <mergeCell ref="D28:D31"/>
    <mergeCell ref="A39:A42"/>
    <mergeCell ref="D39:D42"/>
    <mergeCell ref="A50:A53"/>
    <mergeCell ref="D50:D53"/>
    <mergeCell ref="A61:A64"/>
    <mergeCell ref="D61:D64"/>
    <mergeCell ref="A72:A75"/>
    <mergeCell ref="D72:D75"/>
    <mergeCell ref="A83:A86"/>
    <mergeCell ref="D83:D86"/>
    <mergeCell ref="A101:A104"/>
    <mergeCell ref="D101:D104"/>
    <mergeCell ref="A117:A120"/>
    <mergeCell ref="E6:F6"/>
    <mergeCell ref="E7:F7"/>
    <mergeCell ref="B2:E2"/>
    <mergeCell ref="B3:E3"/>
    <mergeCell ref="E9:F9"/>
    <mergeCell ref="E8:F8"/>
    <mergeCell ref="E10:F10"/>
    <mergeCell ref="E11:F11"/>
    <mergeCell ref="E12:F12"/>
    <mergeCell ref="D117:D120"/>
    <mergeCell ref="A135:A138"/>
    <mergeCell ref="D135:D138"/>
    <mergeCell ref="A148:A151"/>
    <mergeCell ref="D148:D151"/>
    <mergeCell ref="A159:A162"/>
    <mergeCell ref="D159:D162"/>
    <mergeCell ref="A172:A175"/>
    <mergeCell ref="D172:D175"/>
    <mergeCell ref="A188:A191"/>
    <mergeCell ref="D188:D191"/>
    <mergeCell ref="A200:A203"/>
    <mergeCell ref="D200:D203"/>
    <mergeCell ref="A211:A214"/>
    <mergeCell ref="D211:D214"/>
    <mergeCell ref="A258:A261"/>
    <mergeCell ref="D258:D261"/>
    <mergeCell ref="A222:A225"/>
    <mergeCell ref="D222:D225"/>
    <mergeCell ref="A234:A237"/>
    <mergeCell ref="D234:D237"/>
    <mergeCell ref="A246:A249"/>
    <mergeCell ref="D246:D249"/>
    <mergeCell ref="A1068:A1071"/>
    <mergeCell ref="D1068:D1071"/>
    <mergeCell ref="A1079:A1082"/>
    <mergeCell ref="D1079:D1082"/>
    <mergeCell ref="A1090:A1093"/>
    <mergeCell ref="D1090:D1093"/>
    <mergeCell ref="A1101:A1104"/>
    <mergeCell ref="D1101:D1104"/>
    <mergeCell ref="A1112:A1115"/>
    <mergeCell ref="D1112:D1115"/>
    <mergeCell ref="A1128:A1131"/>
    <mergeCell ref="D1128:D1131"/>
    <mergeCell ref="A1142:A1145"/>
    <mergeCell ref="D1142:D1145"/>
    <mergeCell ref="A1155:A1158"/>
    <mergeCell ref="D1155:D1158"/>
    <mergeCell ref="A1168:A1171"/>
    <mergeCell ref="D1168:D1171"/>
    <mergeCell ref="A1179:A1182"/>
    <mergeCell ref="D1179:D1182"/>
    <mergeCell ref="A1234:A1237"/>
    <mergeCell ref="D1234:D1237"/>
    <mergeCell ref="A1245:A1248"/>
    <mergeCell ref="D1245:D1248"/>
    <mergeCell ref="A1256:A1259"/>
    <mergeCell ref="D1256:D1259"/>
    <mergeCell ref="A1272:A1275"/>
    <mergeCell ref="D1272:D1275"/>
    <mergeCell ref="A1190:A1193"/>
    <mergeCell ref="D1190:D1193"/>
    <mergeCell ref="A1201:A1204"/>
    <mergeCell ref="D1201:D1204"/>
    <mergeCell ref="A1212:A1215"/>
    <mergeCell ref="D1212:D1215"/>
    <mergeCell ref="A1223:A1226"/>
    <mergeCell ref="D1223:D1226"/>
    <mergeCell ref="A1288:A1291"/>
    <mergeCell ref="D1288:D1291"/>
    <mergeCell ref="A1299:A1302"/>
    <mergeCell ref="D1299:D1302"/>
    <mergeCell ref="A1310:A1313"/>
    <mergeCell ref="D1310:D1313"/>
    <mergeCell ref="A1322:A1325"/>
    <mergeCell ref="D1322:D1325"/>
    <mergeCell ref="A1336:A1339"/>
    <mergeCell ref="D1336:D1339"/>
    <mergeCell ref="A1357:A1360"/>
    <mergeCell ref="D1357:D1360"/>
    <mergeCell ref="A1368:A1371"/>
    <mergeCell ref="D1368:D1371"/>
    <mergeCell ref="A1379:A1382"/>
    <mergeCell ref="D1379:D1382"/>
    <mergeCell ref="A1390:A1393"/>
    <mergeCell ref="D1390:D1393"/>
    <mergeCell ref="A1401:A1404"/>
    <mergeCell ref="D1401:D1404"/>
    <mergeCell ref="A1506:A1509"/>
    <mergeCell ref="D1506:D1509"/>
    <mergeCell ref="A1517:A1520"/>
    <mergeCell ref="D1517:D1520"/>
    <mergeCell ref="A1414:A1417"/>
    <mergeCell ref="D1414:D1417"/>
    <mergeCell ref="A1429:A1432"/>
    <mergeCell ref="D1429:D1432"/>
    <mergeCell ref="A1453:A1456"/>
    <mergeCell ref="D1453:D1456"/>
    <mergeCell ref="A1478:A1481"/>
    <mergeCell ref="D1478:D1481"/>
    <mergeCell ref="A1530:A1533"/>
    <mergeCell ref="D1530:D1533"/>
    <mergeCell ref="A1542:A1545"/>
    <mergeCell ref="D1542:D1545"/>
    <mergeCell ref="A1554:A1557"/>
    <mergeCell ref="D1554:D1557"/>
    <mergeCell ref="A1566:A1569"/>
    <mergeCell ref="D1566:D1569"/>
    <mergeCell ref="A1578:A1581"/>
    <mergeCell ref="D1578:D1581"/>
    <mergeCell ref="A1680:A1683"/>
    <mergeCell ref="D1680:D1683"/>
    <mergeCell ref="A1691:A1694"/>
    <mergeCell ref="D1691:D1694"/>
    <mergeCell ref="A1702:A1705"/>
    <mergeCell ref="D1702:D1705"/>
    <mergeCell ref="A1590:A1593"/>
    <mergeCell ref="D1590:D1593"/>
    <mergeCell ref="A1602:A1605"/>
    <mergeCell ref="D1602:D1605"/>
    <mergeCell ref="A1614:A1617"/>
    <mergeCell ref="D1614:D1617"/>
    <mergeCell ref="A1625:A1628"/>
    <mergeCell ref="D1625:D1628"/>
    <mergeCell ref="A1636:A1639"/>
    <mergeCell ref="D1636:D1639"/>
    <mergeCell ref="A1647:A1650"/>
    <mergeCell ref="D1647:D1650"/>
    <mergeCell ref="A1658:A1661"/>
    <mergeCell ref="D1658:D1661"/>
    <mergeCell ref="A1669:A1672"/>
    <mergeCell ref="D1669:D167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101 C117 C135 C148 C159 C172 C188 C200 C211 C222 C234 C246 C258 C270 C282 C295 C307 C319 C333 C349 C363 C378 C390 C402 C414 C426 C439 C452 C465 C478 C490 C502 C514 C526 C537 C549 C560 C571 C582 C594 C606 C618 C630 C641 C652 C663 C674 C686 C698 C710 C722 C733 C744 C755 C766 C777 C788 C799 C810 C823 C836 C849 C862 C873 C884 C895 C906 C919 C932 C945 C958 C969 C980 C991 C1002 C1013 C1024 C1035 C1046 C1057 C1068 C1079 C1090 C1101 C1112 C1128 C1142 C1155 C1168 C1179 C1190 C1201 C1212 C1223 C1234 C1245 C1256 C1272 C1288 C1299 C1310 C1322 C1336 C1357 C1368 C1379 C1390 C1401 C1414 C1429 C1453 C1478 C1506 C1517 C1530 C1542 C1554 C1566 C1578 C1590 C1602 C1614 C1625 C1636 C1647 C1658 C1669 C1680 C1691 C1702" xr:uid="{00000000-0002-0000-0100-000006000000}">
      <formula1>C19</formula1>
    </dataValidation>
    <dataValidation type="date" operator="greaterThanOrEqual" allowBlank="1" showInputMessage="1" showErrorMessage="1" sqref="C19 C30 C41 C52 C63 C74 C85 C103 C119 C137 C150 C161 C174 C190 C202 C213 C224 C236 C248 C260 C272 C284 C297 C309 C321 C335 C351 C365 C380 C392 C404 C416 C428 C441 C454 C467 C480 C492 C504 C516 C528 C539 C551 C562 C573 C584 C596 C608 C620 C632 C643 C654 C665 C676 C688 C700 C712 C724 C735 C746 C757 C768 C779 C790 C801 C812 C825 C838 C851 C864 C875 C886 C897 C908 C921 C934 C947 C960 C971 C982 C993 C1004 C1015 C1026 C1037 C1048 C1059 C1070 C1081 C1092 C1103 C1114 C1130 C1144 C1157 C1170 C1181 C1192 C1203 C1214 C1225 C1236 C1247 C1258 C1274 C1290 C1301 C1312 C1324 C1338 C1359 C1370 C1381 C1392 C1403 C1416 C1431 C1455 C1480 C1508 C1519 C1532 C1544 C1556 C1568 C1580 C1592 C1604 C1616 C1627 C1638 C1649 C1660 C1671 C1682 C1693 C1704" xr:uid="{00000000-0002-0000-0100-000007000000}">
      <formula1>C17</formula1>
    </dataValidation>
    <dataValidation type="list" allowBlank="1" showInputMessage="1" showErrorMessage="1" sqref="F17 F28 F39 F50 F61 F72 F83 F101 F117 F135 F148 F159 F172 F188 F200 F211 F222 F234 F246 F258 F270 F282 F295 F307 F349 F319 F333 F363 F378 F390 F402 F414 F426 F439 F452 F465 F478 F490 F502 F514 F526 F537 F549 F560 F571 F582 F594 F606 F618 F630 F641 F652 F663 F674 F686 F698 F710 F722 F733 F744 F755 F766 F777 F788 F799 F810 F823 F836 F849 F862 F873 F884 F895 F906 F919 F932 F945 F958 F969 F980 F991 F1002 F1013 F1024 F1035 F1046 F1057 F1068 F1079 F1090 F1101 F1112 F1128 F1142 F1155 F1168 F1179 F1190 F1201 F1212 F1223 F1234 F1245 F1256 F1272 F1288 F1299 F1310 F1322 F1336 F1357 F1368 F1379 F1390 F1401 F1414 F1429 F1453 F1478 F1506 F1517 F1530 F1542 F1554 F1566 F1578 F1590 F1602 F1614 F1625 F1636 F1647 F1658 F1669 F1680 F1691 F1702" xr:uid="{00000000-0002-0000-0100-000008000000}">
      <formula1>IF(INDIRECT(ADDRESS(ROW()+1,COLUMN(),4))="",RegionList,INDEX(RegionColumn,MATCH(INDIRECT(ADDRESS(ROW()+1,COLUMN(),4)),ProvinciaList,0)))</formula1>
    </dataValidation>
    <dataValidation type="list" allowBlank="1" showInputMessage="1" showErrorMessage="1" sqref="F18 F29 F40 F51 F62 F73 F84 F102 F118 F136 F149 F160 F173 F189 F201 F212 F223 F235 F247 F259 F271 F283 F296 F308 F350 F320 F334 F364 F379 F391 F403 F415 F427 F440 F453 F466 F479 F491 F503 F515 F527 F538 F550 F561 F572 F583 F595 F607 F619 F631 F642 F653 F664 F675 F687 F699 F711 F723 F734 F745 F756 F767 F778 F789 F800 F811 F824 F837 F850 F863 F874 F885 F896 F907 F920 F933 F946 F959 F970 F981 F992 F1003 F1014 F1025 F1036 F1047 F1058 F1069 F1080 F1091 F1102 F1113 F1129 F1143 F1156 F1169 F1180 F1191 F1202 F1213 F1224 F1235 F1246 F1257 F1273 F1289 F1300 F1311 F1323 F1337 F1358 F1369 F1380 F1391 F1402 F1415 F1430 F1454 F1479 F1507 F1518 F1531 F1543 F1555 F1567 F1579 F1591 F1603 F1615 F1626 F1637 F1648 F1659 F1670 F1681 F1692 F170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103 F119 F137 F150 F161 F174 F190 F202 F213 F224 F236 F248 F260 F272 F284 F297 F309 F351 F321 F335 F365 F380 F392 F404 F416 F428 F441 F454 F467 F480 F492 F504 F516 F528 F539 F551 F562 F573 F584 F596 F608 F620 F632 F643 F654 F665 F676 F688 F700 F712 F724 F735 F746 F757 F768 F779 F790 F801 F812 F825 F838 F851 F864 F875 F886 F897 F908 F921 F934 F947 F960 F971 F982 F993 F1004 F1015 F1026 F1037 F1048 F1059 F1070 F1081 F1092 F1103 F1114 F1130 F1144 F1157 F1170 F1181 F1192 F1203 F1214 F1225 F1236 F1247 F1258 F1274 F1290 F1301 F1312 F1324 F1338 F1359 F1370 F1381 F1392 F1403 F1416 F1431 F1455 F1480 F1508 F1519 F1532 F1544 F1556 F1568 F1580 F1592 F1604 F1616 F1627 F1638 F1649 F1660 F1671 F1682 F1693 F170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104 F120 F138 F151 F162 F175 F191 F203 F214 F225 F237 F249 F261 F273 F285 F298 F310 F352 F322 F336 F366 F381 F393 F405 F417 F429 F442 F455 F468 F481 F493 F505 F517 F529 F540 F552 F563 F574 F585 F597 F609 F621 F633 F644 F655 F666 F677 F689 F701 F713 F725 F736 F747 F758 F769 F780 F791 F802 F813 F826 F839 F852 F865 F876 F887 F898 F909 F922 F935 F948 F961 F972 F983 F994 F1005 F1016 F1027 F1038 F1049 F1060 F1071 F1082 F1093 F1104 F1115 F1131 F1145 F1158 F1171 F1182 F1193 F1204 F1215 F1226 F1237 F1248 F1259 F1275 F1291 F1302 F1313 F1325 F1339 F1360 F1371 F1382 F1393 F1404 F1417 F1432 F1456 F1481 F1509 F1520 F1533 F1545 F1557 F1569 F1581 F1593 F1605 F1617 F1628 F1639 F1650 F1661 F1672 F1683 F1694 F170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67 A56 A45 A78 A1063 A165:A167 A154 A194:A195 A178:A183 A141:A143 A217 A240:A241 A206 A228:A229 A252:A253 A301:A302 A276:A277 A288:A290 A313:A314 A355:A358 A325:A328 A1484:A1501 A384:A385 A396:A397 A408:A409 A458:A460 A432:A434 A445:A447 A471:A473 A508:A509 A484:A485 A496:A497 A520:A521 A566 A577 A555 A588:A589 A600:A601 A612:A613 A636 A647 A658 A669 A1664 A680:A681 A692:A693 A704:A705 A728 A739 A750 A761 A772 A783 A794 A805 A842:A844 A816:A818 A829:A831 A855:A857 A868 A879 A890 A901 A938:A940 A912:A914 A925:A927 A951:A953 A964 A975 A986 A997 A1008 A1019 A1030 A1041 A1052 A107:A112 A1074 A1085 A1096 A1107 A1148:A1150 A1118:A1123 A1134:A1137 A1161:A1163 A1174 A1196 A1185 A1207 A1218 A1229 A1240 A1251 A1294 A1262:A1267 A1305 A1316:A1317 A1328:A1331 A1342:A1352 A1363 A1374 A1385 A1396 A1407:A1409 A1278:A1283 A1435:A1448 A1459:A1473 A1512 A1548:A1549 A1523:A1525 A1536:A1537 A1560:A1561 A1596:A1597 A1572:A1573 A1584:A1585 A1608:A1609 A1620 A89:A96 A123:A130 A264:A265 A339:A344 A369:A373 A532 A543:A544 A624:A625 A1420:A1424 A420:A421 A1631 A1642 A1653 A716:A717 A1675 A1686 A1697 A1708" xr:uid="{00000000-0002-0000-0100-00000C000000}">
      <formula1>0</formula1>
    </dataValidation>
    <dataValidation type="list" allowBlank="1" showInputMessage="1" showErrorMessage="1" sqref="C23 C34 C67 C56 C45 C78 C1063 C165:C167 C154 C194:C195 C178:C183 C141:C143 C217 C240:C241 C206 C228:C229 C252:C253 C301:C302 C276:C277 C288:C290 C313:C314 C355:C358 C325:C328 C1484:C1501 C384:C385 C396:C397 C408:C409 C458:C460 C432:C434 C445:C447 C471:C473 C508:C509 C484:C485 C496:C497 C520:C521 C566 C577 C555 C588:C589 C600:C601 C612:C613 C636 C647 C658 C669 C1664 C680:C681 C692:C693 C704:C705 C728 C739 C750 C761 C772 C783 C794 C805 C842:C844 C816:C818 C829:C831 C855:C857 C868 C879 C890 C901 C938:C940 C912:C914 C925:C927 C951:C953 C964 C975 C986 C997 C1008 C1019 C1030 C1041 C1052 C107:C112 C1074 C1085 C1096 C1107 C1148:C1150 C1118:C1123 C1134:C1137 C1161:C1163 C1174 C1196 C1185 C1207 C1218 C1229 C1240 C1251 C1294 C1262:C1267 C1305 C1316:C1317 C1328:C1331 C1342:C1352 C1363 C1374 C1385 C1396 C1407:C1409 C1278:C1283 C1435:C1448 C1459:C1473 C1512 C1548:C1549 C1523:C1525 C1536:C1537 C1560:C1561 C1596:C1597 C1572:C1573 C1584:C1585 C1608:C1609 C1620 C89:C96 C123:C130 C264:C265 C339:C344 C369:C373 C532 C543:C544 C624:C625 C1420:C1424 C420:C421 C1631 C1642 C1653 C716:C717 C1675 C1686 C1697 C1708" xr:uid="{00000000-0002-0000-0100-00000D000000}">
      <formula1>UnidadesList</formula1>
    </dataValidation>
    <dataValidation type="decimal" operator="greaterThan" allowBlank="1" showInputMessage="1" showErrorMessage="1" sqref="D23:E23 D34:E34 D67:E67 D56:E56 D45:E45 D78:E78 D1063:E1063 D165:E167 D154:E154 D194:E195 D178:E183 D141:E143 D217:E217 D240:E241 D206:E206 D228:E229 D252:E253 D301:E302 D276:E277 D288:E290 D313:E314 D355:E358 D325:E328 D1484:E1501 D384:E385 D396:E397 D408:E409 D458:E460 D432:E434 D445:E447 D471:E473 D508:E509 D484:E485 D496:E497 D520:E521 D566:E566 D577:E577 D555:E555 D588:E589 D600:E601 D612:E613 D636:E636 D647:E647 D658:E658 D669:E669 D1664:E1664 D680:E681 D692:E693 D704:E705 D728:E728 D739:E739 D750:E750 D761:E761 D772:E772 D783:E783 D794:E794 D805:E805 D842:E844 D816:E818 D829:E831 D855:E857 D868:E868 D879:E879 D890:E890 D901:E901 D938:E940 D912:E914 D925:E927 D951:E953 D964:E964 D975:E975 D986:E986 D997:E997 D1008:E1008 D1019:E1019 D1030:E1030 D1041:E1041 D1052:E1052 D107:E112 D1074:E1074 D1085:E1085 D1096:E1096 D1107:E1107 D1148:E1150 D1118:E1123 D1134:E1137 D1161:E1163 D1174:E1174 D1196:E1196 D1185:E1185 D1207:E1207 D1218:E1218 D1229:E1229 D1240:E1240 D1251:E1251 D1294:E1294 D1262:E1267 D1305:E1305 D1316:E1317 D1328:E1331 D1342:E1352 D1363:E1363 D1374:E1374 D1385:E1385 D1396:E1396 D1407:E1409 D1278:E1283 D1435:E1448 D1459:E1473 D1512:E1512 D1548:E1549 D1523:E1525 D1536:E1537 D1560:E1561 D1596:E1597 D1572:E1573 D1584:E1585 D1608:E1609 D1620:E1620 D89:E96 D123:E130 D264:E265 D339:E344 D369:E373 D532:E532 D543:E544 D624:E625 D1420:E1424 D420:E421 D1631:E1631 D1642:E1642 D1653:E1653 D716:E717 D1675:E1675 D1686:E1686 D1697:E1697 D1708:E1708" xr:uid="{00000000-0002-0000-0100-00000E000000}">
      <formula1>0</formula1>
    </dataValidation>
  </dataValidations>
  <pageMargins left="0.25" right="0.25" top="0.75" bottom="0.75" header="0.3" footer="0.3"/>
  <pageSetup paperSize="17" scale="82" fitToHeight="0" orientation="portrait" r:id="rId1"/>
  <rowBreaks count="19" manualBreakCount="19">
    <brk id="87" max="5" man="1"/>
    <brk id="176" max="5" man="1"/>
    <brk id="266" max="5" man="1"/>
    <brk id="346" max="5" man="1"/>
    <brk id="429" max="5" man="1"/>
    <brk id="517" max="5" man="1"/>
    <brk id="603" max="5" man="1"/>
    <brk id="690" max="5" man="1"/>
    <brk id="774" max="5" man="1"/>
    <brk id="859" max="5" man="1"/>
    <brk id="942" max="5" man="1"/>
    <brk id="1028" max="5" man="1"/>
    <brk id="1116" max="5" man="1"/>
    <brk id="1205" max="5" man="1"/>
    <brk id="1292" max="5" man="1"/>
    <brk id="1382" max="5" man="1"/>
    <brk id="1475" max="5" man="1"/>
    <brk id="1563" max="5" man="1"/>
    <brk id="1650"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1712</xdr:row>
                    <xdr:rowOff>0</xdr:rowOff>
                  </from>
                  <to>
                    <xdr:col>1</xdr:col>
                    <xdr:colOff>457200</xdr:colOff>
                    <xdr:row>1713</xdr:row>
                    <xdr:rowOff>161925</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2" r:id="rId11" name="Button 1088">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3" r:id="rId12" name="Button 1089">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4" r:id="rId13" name="Button 1090">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3" r:id="rId14" name="Button 1109">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4" r:id="rId15" name="Button 111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5" r:id="rId16" name="Button 1111">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94" r:id="rId17" name="Button 1130">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5" r:id="rId18" name="Button 113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6" r:id="rId19" name="Button 1132">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5" r:id="rId20" name="Button 1151">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6" r:id="rId21" name="Button 1152">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7" r:id="rId22" name="Button 1153">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38" r:id="rId23" name="Button 1174">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39" r:id="rId24" name="Button 1175">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40" r:id="rId25" name="Button 1176">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7" r:id="rId26" name="Button 1203">
              <controlPr locked="0" defaultSize="0" print="0" autoFill="0" autoPict="0" macro="[0]!Sheet1.InsertNewTabl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68" r:id="rId27" name="Button 1204">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69" r:id="rId28" name="Button 1205">
              <controlPr locked="0" defaultSize="0" print="0" autoFill="0" autoPict="0" macro="[0]!Sheet1.deleteProcedure">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88" r:id="rId29" name="Button 1224">
              <controlPr locked="0" defaultSize="0" print="0" autoFill="0" autoPict="0" macro="[0]!Sheet1.InsertNewTabl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89" r:id="rId30" name="Button 1225">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90" r:id="rId31" name="Button 1226">
              <controlPr locked="0" defaultSize="0" print="0" autoFill="0" autoPict="0" macro="[0]!Sheet1.deleteProcedure">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09" r:id="rId32" name="Button 1245">
              <controlPr locked="0" defaultSize="0" print="0" autoFill="0" autoPict="0" macro="[0]!Sheet1.InsertNewTabl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11" r:id="rId33" name="Button 1247">
              <controlPr locked="0" defaultSize="0" print="0" autoFill="0" autoPict="0" macro="[0]!Sheet1.deleteProcedure">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31" r:id="rId34" name="Button 1267">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536" r:id="rId35" name="Button 1272">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537" r:id="rId36" name="Button 1273">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39" r:id="rId37" name="Button 127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541" r:id="rId38" name="Button 1277">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42" r:id="rId39" name="Button 1278">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43" r:id="rId40" name="Button 1279">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44" r:id="rId41" name="Button 1280">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46" r:id="rId42" name="Button 1282">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47" r:id="rId43" name="Button 1283">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48" r:id="rId44" name="Button 128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49" r:id="rId45" name="Button 1285">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50" r:id="rId46" name="Button 1286">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51" r:id="rId47" name="Button 1287">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52" r:id="rId48" name="Button 1288">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53" r:id="rId49" name="Button 1289">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54" r:id="rId50" name="Button 1290">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74" r:id="rId51" name="Button 1310">
              <controlPr locked="0" defaultSize="0" print="0" autoFill="0" autoPict="0" macro="[0]!Sheet1.InsertNewTabl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75" r:id="rId52" name="Button 1311">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76" r:id="rId53" name="Button 1312">
              <controlPr locked="0" defaultSize="0" print="0" autoFill="0" autoPict="0" macro="[0]!Sheet1.deleteProcedure">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95" r:id="rId54" name="Button 1331">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96" r:id="rId55" name="Button 1332">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97" r:id="rId56" name="Button 1333">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616" r:id="rId57" name="Button 1352">
              <controlPr locked="0" defaultSize="0" print="0" autoFill="0" autoPict="0" macro="[0]!Sheet1.InsertNewTabl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17" r:id="rId58" name="Button 1353">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18" r:id="rId59" name="Button 1354">
              <controlPr locked="0" defaultSize="0" print="0" autoFill="0" autoPict="0" macro="[0]!Sheet1.deleteProcedure">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37" r:id="rId60" name="Button 1373">
              <controlPr locked="0" defaultSize="0" print="0" autoFill="0" autoPict="0" macro="[0]!Sheet1.InsertNewTabl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38" r:id="rId61" name="Button 1374">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39" r:id="rId62" name="Button 1375">
              <controlPr locked="0" defaultSize="0" print="0" autoFill="0" autoPict="0" macro="[0]!Sheet1.deleteProcedure">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62" r:id="rId63" name="Button 1398">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63" r:id="rId64" name="Button 1399">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64" r:id="rId65" name="Button 1400">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66" r:id="rId66" name="Button 1402">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68" r:id="rId67" name="Button 140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69" r:id="rId68" name="Button 140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70" r:id="rId69" name="Button 140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71" r:id="rId70" name="Button 140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91" r:id="rId71" name="Button 1427">
              <controlPr locked="0" defaultSize="0" print="0" autoFill="0" autoPict="0" macro="[0]!Sheet1.InsertNewTabl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92" r:id="rId72" name="Button 1428">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93" r:id="rId73" name="Button 1429">
              <controlPr locked="0" defaultSize="0" print="0" autoFill="0" autoPict="0" macro="[0]!Sheet1.deleteProcedure">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716" r:id="rId74" name="Button 1452">
              <controlPr locked="0" defaultSize="0" print="0" autoFill="0" autoPict="0" macro="[0]!Sheet1.InsertNewTabl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17" r:id="rId75" name="Button 1453">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18" r:id="rId76" name="Button 1454">
              <controlPr locked="0" defaultSize="0" print="0" autoFill="0" autoPict="0" macro="[0]!Sheet1.deleteProcedure">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39" r:id="rId77" name="Button 1475">
              <controlPr locked="0" defaultSize="0" print="0" autoFill="0" autoPict="0" macro="[0]!Sheet1.InsertNewTabl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40" r:id="rId78" name="Button 147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41" r:id="rId79" name="Button 1477">
              <controlPr locked="0" defaultSize="0" print="0" autoFill="0" autoPict="0" macro="[0]!Sheet1.deleteProcedure">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65" r:id="rId80" name="Button 1501">
              <controlPr locked="0" defaultSize="0" print="0" autoFill="0" autoPict="0" macro="[0]!Sheet1.InsertNewTabl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66" r:id="rId81" name="Button 1502">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67" r:id="rId82" name="Button 1503">
              <controlPr locked="0" defaultSize="0" print="0" autoFill="0" autoPict="0" macro="[0]!Sheet1.deleteProcedure">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86" r:id="rId83" name="Button 1522">
              <controlPr locked="0" defaultSize="0" print="0" autoFill="0" autoPict="0" macro="[0]!Sheet1.InsertNewTabl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87" r:id="rId84" name="Button 1523">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88" r:id="rId85" name="Button 1524">
              <controlPr locked="0" defaultSize="0" print="0" autoFill="0" autoPict="0" macro="[0]!Sheet1.deleteProcedure">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807" r:id="rId86" name="Button 1543">
              <controlPr locked="0" defaultSize="0" print="0" autoFill="0" autoPict="0" macro="[0]!Sheet1.InsertNewTabl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08" r:id="rId87" name="Button 1544">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809" r:id="rId88" name="Button 1545">
              <controlPr locked="0" defaultSize="0" print="0" autoFill="0" autoPict="0" macro="[0]!Sheet1.deleteProcedure">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946" r:id="rId89" name="Button 1682">
              <controlPr locked="0" defaultSize="0" print="0" autoFill="0" autoPict="0" macro="[0]!Sheet1.InsertNewTabl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947" r:id="rId90" name="Button 1683">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948" r:id="rId91" name="Button 1684">
              <controlPr locked="0" defaultSize="0" print="0" autoFill="0" autoPict="0" macro="[0]!Sheet1.deleteProcedure">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967" r:id="rId92" name="Button 1703">
              <controlPr locked="0" defaultSize="0" print="0" autoFill="0" autoPict="0" macro="[0]!Sheet1.InsertNewTabl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968" r:id="rId93" name="Button 1704">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969" r:id="rId94" name="Button 1705">
              <controlPr locked="0" defaultSize="0" print="0" autoFill="0" autoPict="0" macro="[0]!Sheet1.deleteProcedure">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988" r:id="rId95" name="Button 1724">
              <controlPr locked="0" defaultSize="0" print="0" autoFill="0" autoPict="0" macro="[0]!Sheet1.InsertNewTabl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89" r:id="rId96" name="Button 1725">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90" r:id="rId97" name="Button 1726">
              <controlPr locked="0" defaultSize="0" print="0" autoFill="0" autoPict="0" macro="[0]!Sheet1.deleteProcedure">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3009" r:id="rId98" name="Button 1745">
              <controlPr locked="0" defaultSize="0" print="0" autoFill="0" autoPict="0" macro="[0]!Sheet1.InsertNewTabl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3010" r:id="rId99" name="Button 1746">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3011" r:id="rId100" name="Button 1747">
              <controlPr locked="0" defaultSize="0" print="0" autoFill="0" autoPict="0" macro="[0]!Sheet1.deleteProcedure">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3028" r:id="rId101" name="Button 1764">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3032" r:id="rId102" name="Button 1768">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3033" r:id="rId103" name="Button 1769">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3034" r:id="rId104" name="Button 1770">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3036" r:id="rId105" name="Button 1772">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3055" r:id="rId106" name="Button 1791">
              <controlPr locked="0" defaultSize="0" print="0" autoFill="0" autoPict="0" macro="[0]!Sheet1.InsertNewTabl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3056" r:id="rId107" name="Button 1792">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3057" r:id="rId108" name="Button 1793">
              <controlPr locked="0" defaultSize="0" print="0" autoFill="0" autoPict="0" macro="[0]!Sheet1.deleteProcedure">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3076" r:id="rId109" name="Button 1812">
              <controlPr locked="0" defaultSize="0" print="0" autoFill="0" autoPict="0" macro="[0]!Sheet1.InsertNewTabl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3077" r:id="rId110" name="Button 1813">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3078" r:id="rId111" name="Button 1814">
              <controlPr locked="0" defaultSize="0" print="0" autoFill="0" autoPict="0" macro="[0]!Sheet1.deleteProcedure">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097" r:id="rId112" name="Button 1833">
              <controlPr locked="0" defaultSize="0" print="0" autoFill="0" autoPict="0" macro="[0]!Sheet1.InsertNewTabl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3098" r:id="rId113" name="Button 1834">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099" r:id="rId114" name="Button 1835">
              <controlPr locked="0" defaultSize="0" print="0" autoFill="0" autoPict="0" macro="[0]!Sheet1.deleteProcedure">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118" r:id="rId115" name="Button 1854">
              <controlPr locked="0" defaultSize="0" print="0" autoFill="0" autoPict="0" macro="[0]!Sheet1.InsertNewTabl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119" r:id="rId116" name="Button 1855">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120" r:id="rId117" name="Button 1856">
              <controlPr locked="0" defaultSize="0" print="0" autoFill="0" autoPict="0" macro="[0]!Sheet1.deleteProcedure">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122" r:id="rId118" name="Button 1858">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3123" r:id="rId119" name="Button 1859">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3124" r:id="rId120" name="Button 1860">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3146" r:id="rId121" name="Button 1882">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3148" r:id="rId122" name="Button 1884">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149" r:id="rId123" name="Button 1885">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150" r:id="rId124" name="Button 1886">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151" r:id="rId125" name="Button 1887">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157" r:id="rId126" name="Button 1893">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158" r:id="rId127" name="Button 1894">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159" r:id="rId128" name="Button 1895">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165" r:id="rId129" name="Button 1901">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166" r:id="rId130" name="Button 1902">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167" r:id="rId131" name="Button 1903">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168" r:id="rId132" name="Button 1904">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188" r:id="rId133" name="Button 1924">
              <controlPr locked="0" defaultSize="0" print="0" autoFill="0" autoPict="0" macro="[0]!Sheet1.InsertNewTabl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189" r:id="rId134" name="Button 1925">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190" r:id="rId135" name="Button 1926">
              <controlPr locked="0" defaultSize="0" print="0" autoFill="0" autoPict="0" macro="[0]!Sheet1.deleteProcedure">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209" r:id="rId136" name="Button 1945">
              <controlPr locked="0" defaultSize="0" print="0" autoFill="0" autoPict="0" macro="[0]!Sheet1.InsertNewTabl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210" r:id="rId137" name="Button 1946">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211" r:id="rId138" name="Button 1947">
              <controlPr locked="0" defaultSize="0" print="0" autoFill="0" autoPict="0" macro="[0]!Sheet1.deleteProcedure">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230" r:id="rId139" name="Button 1966">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231" r:id="rId140" name="Button 1967">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232" r:id="rId141" name="Button 1968">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251" r:id="rId142" name="Button 1987">
              <controlPr locked="0" defaultSize="0" print="0" autoFill="0" autoPict="0" macro="[0]!Sheet1.InsertNewTabl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252" r:id="rId143" name="Button 1988">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253" r:id="rId144" name="Button 1989">
              <controlPr locked="0" defaultSize="0" print="0" autoFill="0" autoPict="0" macro="[0]!Sheet1.deleteProcedure">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289" r:id="rId145" name="Button 2025">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290" r:id="rId146" name="Button 2026">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291" r:id="rId147" name="Button 2027">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310" r:id="rId148" name="Button 2046">
              <controlPr locked="0" defaultSize="0" print="0" autoFill="0" autoPict="0" macro="[0]!Sheet1.InsertNewTabl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311" r:id="rId149" name="Button 2047">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7408" r:id="rId150" name="Button 2048">
              <controlPr locked="0" defaultSize="0" print="0" autoFill="0" autoPict="0" macro="[0]!Sheet1.deleteProcedure">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7427" r:id="rId151" name="Button 2067">
              <controlPr locked="0" defaultSize="0" print="0" autoFill="0" autoPict="0" macro="[0]!Sheet1.InsertNewTabl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7428" r:id="rId152" name="Button 2068">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7429" r:id="rId153" name="Button 2069">
              <controlPr locked="0" defaultSize="0" print="0" autoFill="0" autoPict="0" macro="[0]!Sheet1.deleteProcedure">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7448" r:id="rId154" name="Button 2088">
              <controlPr locked="0" defaultSize="0" print="0" autoFill="0" autoPict="0" macro="[0]!Sheet1.InsertNewTabl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7449" r:id="rId155" name="Button 2089">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7450" r:id="rId156" name="Button 2090">
              <controlPr locked="0" defaultSize="0" print="0" autoFill="0" autoPict="0" macro="[0]!Sheet1.deleteProcedure">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7451" r:id="rId157" name="Button 2091">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7452" r:id="rId158" name="Button 2092">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7453" r:id="rId159" name="Button 2093">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7454" r:id="rId160" name="Button 2094">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7456" r:id="rId161" name="Button 2096">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457" r:id="rId162" name="Button 2097">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7458" r:id="rId163" name="Button 2098">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7459" r:id="rId164" name="Button 2099">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7478" r:id="rId165" name="Button 2118">
              <controlPr locked="0" defaultSize="0" print="0" autoFill="0" autoPict="0" macro="[0]!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7479" r:id="rId166" name="Button 2119">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480" r:id="rId167" name="Button 2120">
              <controlPr locked="0" defaultSize="0" print="0" autoFill="0" autoPict="0" macro="[0]!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7499" r:id="rId168" name="Button 2139">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500" r:id="rId169" name="Button 2140">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501" r:id="rId170" name="Button 2141">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7520" r:id="rId171" name="Button 2160">
              <controlPr locked="0" defaultSize="0" print="0" autoFill="0" autoPict="0" macro="[0]!Sheet1.InsertNewTabl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521" r:id="rId172" name="Button 216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522" r:id="rId173" name="Button 2162">
              <controlPr locked="0" defaultSize="0" print="0" autoFill="0" autoPict="0" macro="[0]!Sheet1.deleteProcedure">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541" r:id="rId174" name="Button 2181">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542" r:id="rId175" name="Button 2182">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543" r:id="rId176" name="Button 2183">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549" r:id="rId177" name="Button 218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553" r:id="rId178" name="Button 219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554" r:id="rId179" name="Button 2194">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555" r:id="rId180" name="Button 2195">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574" r:id="rId181" name="Button 2214">
              <controlPr locked="0" defaultSize="0" print="0" autoFill="0" autoPict="0" macro="[0]!Sheet1.InsertNewTabl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576" r:id="rId182" name="Button 2216">
              <controlPr locked="0" defaultSize="0" print="0" autoFill="0" autoPict="0" macro="[0]!Sheet1.deleteProcedure">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595" r:id="rId183" name="Button 2235">
              <controlPr locked="0" defaultSize="0" print="0" autoFill="0" autoPict="0" macro="[0]!Sheet1.InsertNewTabl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597" r:id="rId184" name="Button 2237">
              <controlPr locked="0" defaultSize="0" print="0" autoFill="0" autoPict="0" macro="[0]!Sheet1.deleteProcedure">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616" r:id="rId185" name="Button 2256">
              <controlPr locked="0" defaultSize="0" print="0" autoFill="0" autoPict="0" macro="[0]!Sheet1.InsertNewTabl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618" r:id="rId186" name="Button 2258">
              <controlPr locked="0" defaultSize="0" print="0" autoFill="0" autoPict="0" macro="[0]!Sheet1.deleteProcedure">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637" r:id="rId187" name="Button 2277">
              <controlPr locked="0" defaultSize="0" print="0" autoFill="0" autoPict="0" macro="[0]!Sheet1.InsertNewTabl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638" r:id="rId188" name="Button 2278">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639" r:id="rId189" name="Button 2279">
              <controlPr locked="0" defaultSize="0" print="0" autoFill="0" autoPict="0" macro="[0]!Sheet1.deleteProcedure">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641" r:id="rId190" name="Button 2281">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655" r:id="rId191" name="Button 2295">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656" r:id="rId192" name="Button 2296">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657" r:id="rId193" name="Button 2297">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676" r:id="rId194" name="Button 2316">
              <controlPr locked="0" defaultSize="0" print="0" autoFill="0" autoPict="0" macro="[0]!Sheet1.InsertNewTabl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677" r:id="rId195" name="Button 2317">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678" r:id="rId196" name="Button 2318">
              <controlPr locked="0" defaultSize="0" print="0" autoFill="0" autoPict="0" macro="[0]!Sheet1.deleteProcedure">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768" r:id="rId197" name="Button 2408">
              <controlPr locked="0" defaultSize="0" print="0" autoFill="0" autoPict="0" macro="[0]!Sheet1.InsertNewTabl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769" r:id="rId198" name="Button 2409">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770" r:id="rId199" name="Button 2410">
              <controlPr locked="0" defaultSize="0" print="0" autoFill="0" autoPict="0" macro="[0]!Sheet1.deleteProcedure">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789" r:id="rId200" name="Button 2429">
              <controlPr locked="0" defaultSize="0" print="0" autoFill="0" autoPict="0" macro="[0]!Sheet1.InsertNewTabl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790" r:id="rId201" name="Button 243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791" r:id="rId202" name="Button 2431">
              <controlPr locked="0" defaultSize="0" print="0" autoFill="0" autoPict="0" macro="[0]!Sheet1.deleteProcedure">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810" r:id="rId203" name="Button 2450">
              <controlPr locked="0" defaultSize="0" print="0" autoFill="0" autoPict="0" macro="[0]!Sheet1.InsertNewTabl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811" r:id="rId204" name="Button 2451">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812" r:id="rId205" name="Button 2452">
              <controlPr locked="0" defaultSize="0" print="0" autoFill="0" autoPict="0" macro="[0]!Sheet1.deleteProcedure">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831" r:id="rId206" name="Button 2471">
              <controlPr locked="0" defaultSize="0" print="0" autoFill="0" autoPict="0" macro="[0]!Sheet1.InsertNewTabl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832" r:id="rId207" name="Button 2472">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833" r:id="rId208" name="Button 2473">
              <controlPr locked="0" defaultSize="0" print="0" autoFill="0" autoPict="0" macro="[0]!Sheet1.deleteProcedure">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853" r:id="rId209" name="Button 2493">
              <controlPr locked="0" defaultSize="0" print="0" autoFill="0" autoPict="0" macro="[0]!Sheet1.InsertNewTabl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854" r:id="rId210" name="Button 2494">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855" r:id="rId211" name="Button 2495">
              <controlPr locked="0" defaultSize="0" print="0" autoFill="0" autoPict="0" macro="[0]!Sheet1.deleteProcedure">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874" r:id="rId212" name="Button 2514">
              <controlPr locked="0" defaultSize="0" print="0" autoFill="0" autoPict="0" macro="[0]!Sheet1.InsertNewTabl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875" r:id="rId213" name="Button 2515">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876" r:id="rId214" name="Button 2516">
              <controlPr locked="0" defaultSize="0" print="0" autoFill="0" autoPict="0" macro="[0]!Sheet1.deleteProcedure">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895" r:id="rId215" name="Button 2535">
              <controlPr locked="0" defaultSize="0" print="0" autoFill="0" autoPict="0" macro="[0]!Sheet1.InsertNewTabl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896" r:id="rId216" name="Button 2536">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897" r:id="rId217" name="Button 2537">
              <controlPr locked="0" defaultSize="0" print="0" autoFill="0" autoPict="0" macro="[0]!Sheet1.deleteProcedure">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916" r:id="rId218" name="Button 2556">
              <controlPr locked="0" defaultSize="0" print="0" autoFill="0" autoPict="0" macro="[0]!Sheet1.InsertNewTabl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917" r:id="rId219" name="Button 2557">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918" r:id="rId220" name="Button 2558">
              <controlPr locked="0" defaultSize="0" print="0" autoFill="0" autoPict="0" macro="[0]!Sheet1.deleteProcedure">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954" r:id="rId221" name="Button 2594">
              <controlPr locked="0" defaultSize="0" print="0" autoFill="0" autoPict="0" macro="[0]!Sheet1.InsertNewTabl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955" r:id="rId222" name="Button 2595">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956" r:id="rId223" name="Button 2596">
              <controlPr locked="0" defaultSize="0" print="0" autoFill="0" autoPict="0" macro="[0]!Sheet1.deleteProcedure">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975" r:id="rId224" name="Button 2615">
              <controlPr locked="0" defaultSize="0" print="0" autoFill="0" autoPict="0" macro="[0]!Sheet1.InsertNewTabl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976" r:id="rId225" name="Button 2616">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977" r:id="rId226" name="Button 2617">
              <controlPr locked="0" defaultSize="0" print="0" autoFill="0" autoPict="0" macro="[0]!Sheet1.deleteProcedure">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996" r:id="rId227" name="Button 2636">
              <controlPr locked="0" defaultSize="0" print="0" autoFill="0" autoPict="0" macro="[0]!Sheet1.InsertNewTabl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997" r:id="rId228" name="Button 2637">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998" r:id="rId229" name="Button 2638">
              <controlPr locked="0" defaultSize="0" print="0" autoFill="0" autoPict="0" macro="[0]!Sheet1.deleteProcedure">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8017" r:id="rId230" name="Button 2657">
              <controlPr locked="0" defaultSize="0" print="0" autoFill="0" autoPict="0" macro="[0]!Sheet1.InsertNewTabl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018" r:id="rId231" name="Button 2658">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8019" r:id="rId232" name="Button 2659">
              <controlPr locked="0" defaultSize="0" print="0" autoFill="0" autoPict="0" macro="[0]!Sheet1.deleteProcedure">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8055" r:id="rId233" name="Button 2695">
              <controlPr locked="0" defaultSize="0" print="0" autoFill="0" autoPict="0" macro="[0]!Sheet1.InsertNewTabl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056" r:id="rId234" name="Button 2696">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8057" r:id="rId235" name="Button 2697">
              <controlPr locked="0" defaultSize="0" print="0" autoFill="0" autoPict="0" macro="[0]!Sheet1.deleteProcedure">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8076" r:id="rId236" name="Button 2716">
              <controlPr locked="0" defaultSize="0" print="0" autoFill="0" autoPict="0" macro="[0]!Sheet1.InsertNewTabl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077" r:id="rId237" name="Button 2717">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078" r:id="rId238" name="Button 2718">
              <controlPr locked="0" defaultSize="0" print="0" autoFill="0" autoPict="0" macro="[0]!Sheet1.deleteProcedure">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8097" r:id="rId239" name="Button 2737">
              <controlPr locked="0" defaultSize="0" print="0" autoFill="0" autoPict="0" macro="[0]!Sheet1.InsertNewTabl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098" r:id="rId240" name="Button 2738">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099" r:id="rId241" name="Button 2739">
              <controlPr locked="0" defaultSize="0" print="0" autoFill="0" autoPict="0" macro="[0]!Sheet1.deleteProcedure">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8118" r:id="rId242" name="Button 2758">
              <controlPr locked="0" defaultSize="0" print="0" autoFill="0" autoPict="0" macro="[0]!Sheet1.InsertNewTabl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119" r:id="rId243" name="Button 2759">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120" r:id="rId244" name="Button 2760">
              <controlPr locked="0" defaultSize="0" print="0" autoFill="0" autoPict="0" macro="[0]!Sheet1.deleteProcedure">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142" r:id="rId245" name="Button 2782">
              <controlPr locked="0" defaultSize="0" print="0" autoFill="0" autoPict="0" macro="[0]!Sheet1.InsertNewTabl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143" r:id="rId246" name="Button 2783">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144" r:id="rId247" name="Button 2784">
              <controlPr locked="0" defaultSize="0" print="0" autoFill="0" autoPict="0" macro="[0]!Sheet1.deleteProcedure">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8163" r:id="rId248" name="Button 2803">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164" r:id="rId249" name="Button 2804">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165" r:id="rId250" name="Button 2805">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184" r:id="rId251" name="Button 2824">
              <controlPr locked="0" defaultSize="0" print="0" autoFill="0" autoPict="0" macro="[0]!Sheet1.InsertNewTabl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185" r:id="rId252" name="Button 2825">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186" r:id="rId253" name="Button 2826">
              <controlPr locked="0" defaultSize="0" print="0" autoFill="0" autoPict="0" macro="[0]!Sheet1.deleteProcedure">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205" r:id="rId254" name="Button 2845">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206" r:id="rId255" name="Button 2846">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207" r:id="rId256" name="Button 2847">
              <controlPr locked="0" defaultSize="0" print="0" autoFill="0" autoPict="0" macro="[0]!Sheet1.deleteProcedure">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233" r:id="rId257" name="Button 2873">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234" r:id="rId258" name="Button 2874">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235" r:id="rId259" name="Button 2875">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254" r:id="rId260" name="Button 2894">
              <controlPr locked="0" defaultSize="0" print="0" autoFill="0" autoPict="0" macro="[0]!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255" r:id="rId261" name="Button 2895">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256" r:id="rId262" name="Button 2896">
              <controlPr locked="0" defaultSize="0" print="0" autoFill="0" autoPict="0" macro="[0]!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275" r:id="rId263" name="Button 2915">
              <controlPr locked="0" defaultSize="0" print="0" autoFill="0" autoPict="0" macro="[0]!Sheet1.InsertNewTabl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276" r:id="rId264" name="Button 2916">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277" r:id="rId265" name="Button 2917">
              <controlPr locked="0" defaultSize="0" print="0" autoFill="0" autoPict="0" macro="[0]!Sheet1.deleteProcedure">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296" r:id="rId266" name="Button 2936">
              <controlPr locked="0" defaultSize="0" print="0" autoFill="0" autoPict="0" macro="[0]!Sheet1.InsertNewTabl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297" r:id="rId267" name="Button 2937">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298" r:id="rId268" name="Button 2938">
              <controlPr locked="0" defaultSize="0" print="0" autoFill="0" autoPict="0" macro="[0]!Sheet1.deleteProcedure">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304" r:id="rId269" name="Button 2944">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305" r:id="rId270" name="Button 2945">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307" r:id="rId271" name="Button 2947">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308" r:id="rId272" name="Button 294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309" r:id="rId273" name="Button 2949">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310" r:id="rId274" name="Button 2950">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311" r:id="rId275" name="Button 2951">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312" r:id="rId276" name="Button 2952">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332" r:id="rId277" name="Button 2972">
              <controlPr locked="0" defaultSize="0" print="0" autoFill="0" autoPict="0" macro="[0]!Sheet1.InsertNewTabl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333" r:id="rId278" name="Button 2973">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334" r:id="rId279" name="Button 2974">
              <controlPr locked="0" defaultSize="0" print="0" autoFill="0" autoPict="0" macro="[0]!Sheet1.deleteProcedure">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353" r:id="rId280" name="Button 2993">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354" r:id="rId281" name="Button 2994">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355" r:id="rId282" name="Button 2995">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374" r:id="rId283" name="Button 3014">
              <controlPr locked="0" defaultSize="0" print="0" autoFill="0" autoPict="0" macro="[0]!Sheet1.InsertNewTabl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375" r:id="rId284" name="Button 3015">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376" r:id="rId285" name="Button 3016">
              <controlPr locked="0" defaultSize="0" print="0" autoFill="0" autoPict="0" macro="[0]!Sheet1.deleteProcedure">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395" r:id="rId286" name="Button 3035">
              <controlPr locked="0" defaultSize="0" print="0" autoFill="0" autoPict="0" macro="[0]!Sheet1.InsertNewTabl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396" r:id="rId287" name="Button 3036">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397" r:id="rId288" name="Button 3037">
              <controlPr locked="0" defaultSize="0" print="0" autoFill="0" autoPict="0" macro="[0]!Sheet1.deleteProcedure">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510" r:id="rId289" name="Button 3150">
              <controlPr locked="0" defaultSize="0" print="0" autoFill="0" autoPict="0" macro="[0]!Sheet1.InsertNewTabl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511" r:id="rId290" name="Button 3151">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512" r:id="rId291" name="Button 3152">
              <controlPr locked="0" defaultSize="0" print="0" autoFill="0" autoPict="0" macro="[0]!Sheet1.deleteProcedure">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531" r:id="rId292" name="Button 3171">
              <controlPr locked="0" defaultSize="0" print="0" autoFill="0" autoPict="0" macro="[0]!Sheet1.InsertNewTabl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532" r:id="rId293" name="Button 3172">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533" r:id="rId294" name="Button 3173">
              <controlPr locked="0" defaultSize="0" print="0" autoFill="0" autoPict="0" macro="[0]!Sheet1.deleteProcedure">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552" r:id="rId295" name="Button 3192">
              <controlPr locked="0" defaultSize="0" print="0" autoFill="0" autoPict="0" macro="[0]!Sheet1.InsertNewTabl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553" r:id="rId296" name="Button 3193">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554" r:id="rId297" name="Button 3194">
              <controlPr locked="0" defaultSize="0" print="0" autoFill="0" autoPict="0" macro="[0]!Sheet1.deleteProcedure">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573" r:id="rId298" name="Button 3213">
              <controlPr locked="0" defaultSize="0" print="0" autoFill="0" autoPict="0" macro="[0]!Sheet1.InsertNewTabl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574" r:id="rId299" name="Button 3214">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575" r:id="rId300" name="Button 3215">
              <controlPr locked="0" defaultSize="0" print="0" autoFill="0" autoPict="0" macro="[0]!Sheet1.deleteProcedure">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577" r:id="rId301" name="Button 3217">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578" r:id="rId302" name="Button 3218">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581" r:id="rId303" name="Button 3221">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582" r:id="rId304" name="Button 3222">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583" r:id="rId305" name="Button 3223">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584" r:id="rId306" name="Button 3224">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585" r:id="rId307" name="Button 3225">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586" r:id="rId308" name="Button 3226">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606" r:id="rId309" name="Button 3246">
              <controlPr locked="0" defaultSize="0" print="0" autoFill="0" autoPict="0" macro="[0]!Sheet1.InsertNewTabl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607" r:id="rId310" name="Button 3247">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608" r:id="rId311" name="Button 3248">
              <controlPr locked="0" defaultSize="0" print="0" autoFill="0" autoPict="0" macro="[0]!Sheet1.deleteProcedure">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627" r:id="rId312" name="Button 3267">
              <controlPr locked="0" defaultSize="0" print="0" autoFill="0" autoPict="0" macro="[0]!Sheet1.InsertNewTabl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628" r:id="rId313" name="Button 3268">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629" r:id="rId314" name="Button 3269">
              <controlPr locked="0" defaultSize="0" print="0" autoFill="0" autoPict="0" macro="[0]!Sheet1.deleteProcedure">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649" r:id="rId315" name="Button 3289">
              <controlPr locked="0" defaultSize="0" print="0" autoFill="0" autoPict="0" macro="[0]!Sheet1.InsertNewTabl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650" r:id="rId316" name="Button 3290">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651" r:id="rId317" name="Button 3291">
              <controlPr locked="0" defaultSize="0" print="0" autoFill="0" autoPict="0" macro="[0]!Sheet1.deleteProcedure">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670" r:id="rId318" name="Button 3310">
              <controlPr locked="0" defaultSize="0" print="0" autoFill="0" autoPict="0" macro="[0]!Sheet1.InsertNewTabl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671" r:id="rId319" name="Button 3311">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672" r:id="rId320" name="Button 3312">
              <controlPr locked="0" defaultSize="0" print="0" autoFill="0" autoPict="0" macro="[0]!Sheet1.deleteProcedure">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691" r:id="rId321" name="Button 3331">
              <controlPr locked="0" defaultSize="0" print="0" autoFill="0" autoPict="0" macro="[0]!Sheet1.InsertNewTabl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692" r:id="rId322" name="Button 333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693" r:id="rId323" name="Button 3333">
              <controlPr locked="0" defaultSize="0" print="0" autoFill="0" autoPict="0" macro="[0]!Sheet1.deleteProcedure">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712" r:id="rId324" name="Button 3352">
              <controlPr locked="0" defaultSize="0" print="0" autoFill="0" autoPict="0" macro="[0]!Sheet1.InsertNewTabl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713" r:id="rId325" name="Button 3353">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714" r:id="rId326" name="Button 3354">
              <controlPr locked="0" defaultSize="0" print="0" autoFill="0" autoPict="0" macro="[0]!Sheet1.deleteProcedure">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738" r:id="rId327" name="Button 3378">
              <controlPr locked="0" defaultSize="0" print="0" autoFill="0" autoPict="0" macro="[0]!Sheet1.InsertNewTabl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739" r:id="rId328" name="Button 3379">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740" r:id="rId329" name="Button 3380">
              <controlPr locked="0" defaultSize="0" print="0" autoFill="0" autoPict="0" macro="[0]!Sheet1.deleteProcedure">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759" r:id="rId330" name="Button 3399">
              <controlPr locked="0" defaultSize="0" print="0" autoFill="0" autoPict="0" macro="[0]!Sheet1.InsertNewTabl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760" r:id="rId331" name="Button 3400">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761" r:id="rId332" name="Button 3401">
              <controlPr locked="0" defaultSize="0" print="0" autoFill="0" autoPict="0" macro="[0]!Sheet1.deleteProcedure">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780" r:id="rId333" name="Button 3420">
              <controlPr locked="0" defaultSize="0" print="0" autoFill="0" autoPict="0" macro="[0]!Sheet1.InsertNewTabl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781" r:id="rId334" name="Button 3421">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782" r:id="rId335" name="Button 3422">
              <controlPr locked="0" defaultSize="0" print="0" autoFill="0" autoPict="0" macro="[0]!Sheet1.deleteProcedure">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801" r:id="rId336" name="Button 3441">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802" r:id="rId337" name="Button 3442">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803" r:id="rId338" name="Button 3443">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804" r:id="rId339" name="Button 3444">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8805" r:id="rId340" name="Button 3445">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8807" r:id="rId341" name="Button 3447">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8843" r:id="rId342" name="Button 3483">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844" r:id="rId343" name="Button 3484">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845" r:id="rId344" name="Button 3485">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864" r:id="rId345" name="Button 3504">
              <controlPr locked="0" defaultSize="0" print="0" autoFill="0" autoPict="0" macro="[0]!Sheet1.InsertNewTabl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865" r:id="rId346" name="Button 3505">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866" r:id="rId347" name="Button 3506">
              <controlPr locked="0" defaultSize="0" print="0" autoFill="0" autoPict="0" macro="[0]!Sheet1.deleteProcedure">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885" r:id="rId348" name="Button 3525">
              <controlPr locked="0" defaultSize="0" print="0" autoFill="0" autoPict="0" macro="[0]!Sheet1.InsertNewTabl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886" r:id="rId349" name="Button 3526">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887" r:id="rId350" name="Button 3527">
              <controlPr locked="0" defaultSize="0" print="0" autoFill="0" autoPict="0" macro="[0]!Sheet1.deleteProcedure">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906" r:id="rId351" name="Button 3546">
              <controlPr locked="0" defaultSize="0" print="0" autoFill="0" autoPict="0" macro="[0]!Sheet1.InsertNewTabl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907" r:id="rId352" name="Button 3547">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908" r:id="rId353" name="Button 3548">
              <controlPr locked="0" defaultSize="0" print="0" autoFill="0" autoPict="0" macro="[0]!Sheet1.deleteProcedure">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929" r:id="rId354" name="Button 3569">
              <controlPr locked="0" defaultSize="0" print="0" autoFill="0" autoPict="0" macro="[0]!Sheet1.InsertNewTabl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930" r:id="rId355" name="Button 3570">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931" r:id="rId356" name="Button 3571">
              <controlPr locked="0" defaultSize="0" print="0" autoFill="0" autoPict="0" macro="[0]!Sheet1.deleteProcedure">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950" r:id="rId357" name="Button 3590">
              <controlPr locked="0" defaultSize="0" print="0" autoFill="0" autoPict="0" macro="[0]!Sheet1.InsertNewTabl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951" r:id="rId358" name="Button 3591">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952" r:id="rId359" name="Button 3592">
              <controlPr locked="0" defaultSize="0" print="0" autoFill="0" autoPict="0" macro="[0]!Sheet1.deleteProcedure">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971" r:id="rId360" name="Button 3611">
              <controlPr locked="0" defaultSize="0" print="0" autoFill="0" autoPict="0" macro="[0]!Sheet1.InsertNewTabl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972" r:id="rId361" name="Button 3612">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973" r:id="rId362" name="Button 3613">
              <controlPr locked="0" defaultSize="0" print="0" autoFill="0" autoPict="0" macro="[0]!Sheet1.deleteProcedure">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992" r:id="rId363" name="Button 3632">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993" r:id="rId364" name="Button 363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994" r:id="rId365" name="Button 3634">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997" r:id="rId366" name="Button 3637">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998" r:id="rId367" name="Button 3638">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999" r:id="rId368" name="Button 3639">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9000" r:id="rId369" name="Button 3640">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9002" r:id="rId370" name="Button 3642">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9005" r:id="rId371" name="Button 3645">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9006" r:id="rId372" name="Button 3646">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9007" r:id="rId373" name="Button 3647">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9014" r:id="rId374" name="Button 3654">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9015" r:id="rId375" name="Button 3655">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9018" r:id="rId376" name="Button 3658">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9019" r:id="rId377" name="Button 3659">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9038" r:id="rId378" name="Button 3678">
              <controlPr locked="0" defaultSize="0" print="0" autoFill="0" autoPict="0" macro="[0]!Sheet1.InsertNewTabl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9039" r:id="rId379" name="Button 3679">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9040" r:id="rId380" name="Button 3680">
              <controlPr locked="0" defaultSize="0" print="0" autoFill="0" autoPict="0" macro="[0]!Sheet1.deleteProcedure">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9059" r:id="rId381" name="Button 3699">
              <controlPr locked="0" defaultSize="0" print="0" autoFill="0" autoPict="0" macro="[0]!Sheet1.InsertNewTabl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9060" r:id="rId382" name="Button 3700">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9061" r:id="rId383" name="Button 3701">
              <controlPr locked="0" defaultSize="0" print="0" autoFill="0" autoPict="0" macro="[0]!Sheet1.deleteProcedure">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9080" r:id="rId384" name="Button 3720">
              <controlPr locked="0" defaultSize="0" print="0" autoFill="0" autoPict="0" macro="[0]!Sheet1.InsertNewTabl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9081" r:id="rId385" name="Button 3721">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9082" r:id="rId386" name="Button 3722">
              <controlPr locked="0" defaultSize="0" print="0" autoFill="0" autoPict="0" macro="[0]!Sheet1.deleteProcedure">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9101" r:id="rId387" name="Button 3741">
              <controlPr locked="0" defaultSize="0" print="0" autoFill="0" autoPict="0" macro="[0]!Sheet1.InsertNewTabl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9102" r:id="rId388" name="Button 3742">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9103" r:id="rId389" name="Button 3743">
              <controlPr locked="0" defaultSize="0" print="0" autoFill="0" autoPict="0" macro="[0]!Sheet1.deleteProcedure">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9155" r:id="rId390" name="Button 3795">
              <controlPr locked="0" defaultSize="0" print="0" autoFill="0" autoPict="0" macro="[0]!Sheet1.InsertNewTabl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9156" r:id="rId391" name="Button 3796">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9157" r:id="rId392" name="Button 3797">
              <controlPr locked="0" defaultSize="0" print="0" autoFill="0" autoPict="0" macro="[0]!Sheet1.deleteProcedure">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9176" r:id="rId393" name="Button 3816">
              <controlPr locked="0" defaultSize="0" print="0" autoFill="0" autoPict="0" macro="[0]!Sheet1.InsertNewTabl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9177" r:id="rId394" name="Button 3817">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9178" r:id="rId395" name="Button 3818">
              <controlPr locked="0" defaultSize="0" print="0" autoFill="0" autoPict="0" macro="[0]!Sheet1.deleteProcedure">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9197" r:id="rId396" name="Button 3837">
              <controlPr locked="0" defaultSize="0" print="0" autoFill="0" autoPict="0" macro="[0]!Sheet1.InsertNewTabl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9198" r:id="rId397" name="Button 3838">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9199" r:id="rId398" name="Button 3839">
              <controlPr locked="0" defaultSize="0" print="0" autoFill="0" autoPict="0" macro="[0]!Sheet1.deleteProcedure">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9218" r:id="rId399" name="Button 3858">
              <controlPr locked="0" defaultSize="0" print="0" autoFill="0" autoPict="0" macro="[0]!Sheet1.InsertNewTabl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9219" r:id="rId400" name="Button 3859">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9220" r:id="rId401" name="Button 3860">
              <controlPr locked="0" defaultSize="0" print="0" autoFill="0" autoPict="0" macro="[0]!Sheet1.deleteProcedure">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9268" r:id="rId402" name="Button 3908">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9269" r:id="rId403" name="Button 3909">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9270" r:id="rId404" name="Button 3910">
              <controlPr locked="0" defaultSize="0" print="0" autoFill="0" autoPict="0" macro="[0]!Sheet1.deleteProcedure">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9289" r:id="rId405" name="Button 3929">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9291" r:id="rId406" name="Button 3931">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9310" r:id="rId407" name="Button 3950">
              <controlPr locked="0" defaultSize="0" print="0" autoFill="0" autoPict="0" macro="[0]!Sheet1.InsertNewTabl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9311" r:id="rId408" name="Button 3951">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9312" r:id="rId409" name="Button 3952">
              <controlPr locked="0" defaultSize="0" print="0" autoFill="0" autoPict="0" macro="[0]!Sheet1.deleteProcedure">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9314" r:id="rId410" name="Button 3954">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9315" r:id="rId411" name="Button 3955">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9316" r:id="rId412" name="Button 3956">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9317" r:id="rId413" name="Button 395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9318" r:id="rId414" name="Button 3958">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9320" r:id="rId415" name="Button 3960">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9321" r:id="rId416" name="Button 3961">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9322" r:id="rId417" name="Button 3962">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9323" r:id="rId418" name="Button 3963">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9324" r:id="rId419" name="Button 3964">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9325" r:id="rId420" name="Button 3965">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9348" r:id="rId421" name="Button 3988">
              <controlPr locked="0" defaultSize="0" print="0" autoFill="0" autoPict="0" macro="[0]!Sheet1.InsertNewTabl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9349" r:id="rId422" name="Button 3989">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9350" r:id="rId423" name="Button 3990">
              <controlPr locked="0" defaultSize="0" print="0" autoFill="0" autoPict="0" macro="[0]!Sheet1.deleteProcedure">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9369" r:id="rId424" name="Button 4009">
              <controlPr locked="0" defaultSize="0" print="0" autoFill="0" autoPict="0" macro="[0]!Sheet1.InsertNewTabl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9370" r:id="rId425" name="Button 4010">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9371" r:id="rId426" name="Button 4011">
              <controlPr locked="0" defaultSize="0" print="0" autoFill="0" autoPict="0" macro="[0]!Sheet1.deleteProcedure">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9381" r:id="rId427" name="Button 4021">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9401" r:id="rId428" name="Button 4041">
              <controlPr locked="0" defaultSize="0" print="0" autoFill="0" autoPict="0" macro="[0]!Sheet1.InsertNewTabl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9402" r:id="rId429" name="Button 4042">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9403" r:id="rId430" name="Button 4043">
              <controlPr locked="0" defaultSize="0" print="0" autoFill="0" autoPict="0" macro="[0]!Sheet1.deleteProcedure">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9422" r:id="rId431" name="Button 4062">
              <controlPr locked="0" defaultSize="0" print="0" autoFill="0" autoPict="0" macro="[0]!Sheet1.InsertNewTabl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9423" r:id="rId432" name="Button 4063">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9424" r:id="rId433" name="Button 4064">
              <controlPr locked="0" defaultSize="0" print="0" autoFill="0" autoPict="0" macro="[0]!Sheet1.deleteProcedure">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9426" r:id="rId434" name="Button 4066">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9427" r:id="rId435" name="Button 4067">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9428" r:id="rId436" name="Button 4068">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9437" r:id="rId437" name="Button 4077">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19438" r:id="rId438" name="Button 4078">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9439" r:id="rId439" name="Button 4079">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9440" r:id="rId440" name="Button 4080">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9441" r:id="rId441" name="Button 4081">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19442" r:id="rId442" name="Button 4082">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9443" r:id="rId443" name="Button 4083">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9444" r:id="rId444" name="Button 4084">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19445" r:id="rId445" name="Button 4085">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9446" r:id="rId446" name="Button 4086">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3564" r:id="rId447" name="Button 4108">
              <controlPr locked="0" defaultSize="0" print="0" autoFill="0" autoPict="0" macro="[0]!Sheet1.InsertNewTabl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565" r:id="rId448" name="Button 4109">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3566" r:id="rId449" name="Button 4110">
              <controlPr locked="0" defaultSize="0" print="0" autoFill="0" autoPict="0" macro="[0]!Sheet1.deleteProcedure">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3585" r:id="rId450" name="Button 4129">
              <controlPr locked="0" defaultSize="0" print="0" autoFill="0" autoPict="0" macro="[0]!Sheet1.InsertNewTabl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586" r:id="rId451" name="Button 4130">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587" r:id="rId452" name="Button 4131">
              <controlPr locked="0" defaultSize="0" print="0" autoFill="0" autoPict="0" macro="[0]!Sheet1.deleteProcedure">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606" r:id="rId453" name="Button 4150">
              <controlPr locked="0" defaultSize="0" print="0" autoFill="0" autoPict="0" macro="[0]!Sheet1.InsertNewTabl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607" r:id="rId454" name="Button 4151">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608" r:id="rId455" name="Button 4152">
              <controlPr locked="0" defaultSize="0" print="0" autoFill="0" autoPict="0" macro="[0]!Sheet1.deleteProcedure">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627" r:id="rId456" name="Button 4171">
              <controlPr locked="0" defaultSize="0" print="0" autoFill="0" autoPict="0" macro="[0]!Sheet1.InsertNewTabl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628" r:id="rId457" name="Button 4172">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629" r:id="rId458" name="Button 4173">
              <controlPr locked="0" defaultSize="0" print="0" autoFill="0" autoPict="0" macro="[0]!Sheet1.deleteProcedure">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655" r:id="rId459" name="Button 4199">
              <controlPr locked="0" defaultSize="0" print="0" autoFill="0" autoPict="0" macro="[0]!Sheet1.InsertNewTabl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656" r:id="rId460" name="Button 4200">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657" r:id="rId461" name="Button 4201">
              <controlPr locked="0" defaultSize="0" print="0" autoFill="0" autoPict="0" macro="[0]!Sheet1.deleteProcedure">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682" r:id="rId462" name="Button 4226">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683" r:id="rId463" name="Button 4227">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707" r:id="rId464" name="Button 4251">
              <controlPr locked="0" defaultSize="0" print="0" autoFill="0" autoPict="0" macro="[0]!Sheet1.InsertNewTabl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708" r:id="rId465" name="Button 4252">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709" r:id="rId466" name="Button 4253">
              <controlPr locked="0" defaultSize="0" print="0" autoFill="0" autoPict="0" macro="[0]!Sheet1.deleteProcedure">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715" r:id="rId467" name="Button 4259">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716" r:id="rId468" name="Button 4260">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717" r:id="rId469" name="Button 4261">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740" r:id="rId470" name="Button 4284">
              <controlPr locked="0" defaultSize="0" print="0" autoFill="0" autoPict="0" macro="[0]!Sheet1.InsertNewTabl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741" r:id="rId471" name="Button 4285">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742" r:id="rId472" name="Button 4286">
              <controlPr locked="0" defaultSize="0" print="0" autoFill="0" autoPict="0" macro="[0]!Sheet1.deleteProcedure">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747" r:id="rId473" name="Button 4291">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749" r:id="rId474" name="Button 4293">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751" r:id="rId475" name="Button 4295">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753" r:id="rId476" name="Button 4297">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754" r:id="rId477" name="Button 4298">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755" r:id="rId478" name="Button 4299">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756" r:id="rId479" name="Button 4300">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758" r:id="rId480" name="Button 4302">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759" r:id="rId481" name="Button 4303">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760" r:id="rId482" name="Button 4304">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761" r:id="rId483" name="Button 4305">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762" r:id="rId484" name="Button 4306">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765" r:id="rId485" name="Button 4309">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786" r:id="rId486" name="Button 4330">
              <controlPr locked="0" defaultSize="0" print="0" autoFill="0" autoPict="0" macro="[0]!Sheet1.InsertNewTabl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787" r:id="rId487" name="Button 4331">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788" r:id="rId488" name="Button 4332">
              <controlPr locked="0" defaultSize="0" print="0" autoFill="0" autoPict="0" macro="[0]!Sheet1.deleteProcedure">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3791" r:id="rId489" name="Button 4335">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792" r:id="rId490" name="Button 4336">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794" r:id="rId491" name="Button 4338">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796" r:id="rId492" name="Button 4340">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3798" r:id="rId493" name="Button 4342">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800" r:id="rId494" name="Button 4344">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801" r:id="rId495" name="Button 4345">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802" r:id="rId496" name="Button 4346">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3806" r:id="rId497" name="Button 4350">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807" r:id="rId498" name="Button 4351">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808" r:id="rId499" name="Button 4352">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811" r:id="rId500" name="Button 4355">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813" r:id="rId501" name="Button 4357">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815" r:id="rId502" name="Button 4359">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835" r:id="rId503" name="Button 4379">
              <controlPr locked="0" defaultSize="0" print="0" autoFill="0" autoPict="0" macro="[0]!Sheet1.InsertNewTabl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836" r:id="rId504" name="Button 4380">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3837" r:id="rId505" name="Button 4381">
              <controlPr locked="0" defaultSize="0" print="0" autoFill="0" autoPict="0" macro="[0]!Sheet1.deleteProcedure">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3846" r:id="rId506" name="Button 4390">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3847" r:id="rId507" name="Button 4391">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848" r:id="rId508" name="Button 4392">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3849" r:id="rId509" name="Button 4393">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3850" r:id="rId510" name="Button 4394">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3851" r:id="rId511" name="Button 4395">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852" r:id="rId512" name="Button 4396">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853" r:id="rId513" name="Button 4397">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854" r:id="rId514" name="Button 4398">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855" r:id="rId515" name="Button 4399">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856" r:id="rId516" name="Button 4400">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857" r:id="rId517" name="Button 4401">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3861" r:id="rId518" name="Button 4405">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862" r:id="rId519" name="Button 4406">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863" r:id="rId520" name="Button 4407">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3864" r:id="rId521" name="Button 4408">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3868" r:id="rId522" name="Button 4412">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3984" r:id="rId523" name="Button 4528">
              <controlPr locked="0" defaultSize="0" print="0" autoFill="0" autoPict="0" macro="[0]!Sheet1.InsertNewTabl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3985" r:id="rId524" name="Button 4529">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3986" r:id="rId525" name="Button 4530">
              <controlPr locked="0" defaultSize="0" print="0" autoFill="0" autoPict="0" macro="[0]!Sheet1.deleteProcedure">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4007" r:id="rId526" name="Button 4551">
              <controlPr locked="0" defaultSize="0" print="0" autoFill="0" autoPict="0" macro="[0]!Sheet1.InsertNewTabl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4008" r:id="rId527" name="Button 4552">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4009" r:id="rId528" name="Button 4553">
              <controlPr locked="0" defaultSize="0" print="0" autoFill="0" autoPict="0" macro="[0]!Sheet1.deleteProcedure">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4028" r:id="rId529" name="Button 4572">
              <controlPr locked="0" defaultSize="0" print="0" autoFill="0" autoPict="0" macro="[0]!Sheet1.InsertNewTabl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4029" r:id="rId530" name="Button 4573">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4030" r:id="rId531" name="Button 4574">
              <controlPr locked="0" defaultSize="0" print="0" autoFill="0" autoPict="0" macro="[0]!Sheet1.deleteProcedure">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4049" r:id="rId532" name="Button 4593">
              <controlPr locked="0" defaultSize="0" print="0" autoFill="0" autoPict="0" macro="[0]!Sheet1.InsertNewTabl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4050" r:id="rId533" name="Button 4594">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4051" r:id="rId534" name="Button 4595">
              <controlPr locked="0" defaultSize="0" print="0" autoFill="0" autoPict="0" macro="[0]!Sheet1.deleteProcedure">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4070" r:id="rId535" name="Button 4614">
              <controlPr locked="0" defaultSize="0" print="0" autoFill="0" autoPict="0" macro="[0]!Sheet1.InsertNewTabl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4071" r:id="rId536" name="Button 4615">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4072" r:id="rId537" name="Button 4616">
              <controlPr locked="0" defaultSize="0" print="0" autoFill="0" autoPict="0" macro="[0]!Sheet1.deleteProcedure">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4096" r:id="rId538" name="Button 4640">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4097" r:id="rId539" name="Button 4641">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4100" r:id="rId540" name="Button 4644">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4103" r:id="rId541" name="Button 4647">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4105" r:id="rId542" name="Button 4649">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4124" r:id="rId543" name="Button 4668">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4125" r:id="rId544" name="Button 4669">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4126" r:id="rId545" name="Button 4670">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4145" r:id="rId546" name="Button 4689">
              <controlPr locked="0" defaultSize="0" print="0" autoFill="0" autoPict="0" macro="[0]!Sheet1.InsertNewTabl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4146" r:id="rId547" name="Button 4690">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4147" r:id="rId548" name="Button 4691">
              <controlPr locked="0" defaultSize="0" print="0" autoFill="0" autoPict="0" macro="[0]!Sheet1.deleteProcedure">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4166" r:id="rId549" name="Button 4710">
              <controlPr locked="0" defaultSize="0" print="0" autoFill="0" autoPict="0" macro="[0]!Sheet1.InsertNewTabl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4167" r:id="rId550" name="Button 4711">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4168" r:id="rId551" name="Button 4712">
              <controlPr locked="0" defaultSize="0" print="0" autoFill="0" autoPict="0" macro="[0]!Sheet1.deleteProcedure">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4187" r:id="rId552" name="Button 4731">
              <controlPr locked="0" defaultSize="0" print="0" autoFill="0" autoPict="0" macro="[0]!Sheet1.InsertNewTabl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4188" r:id="rId553" name="Button 4732">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4189" r:id="rId554" name="Button 4733">
              <controlPr locked="0" defaultSize="0" print="0" autoFill="0" autoPict="0" macro="[0]!Sheet1.deleteProcedure">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4207" r:id="rId555" name="Button 4751">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4209" r:id="rId556" name="Button 4753">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4210" r:id="rId557" name="Button 475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4212" r:id="rId558" name="Button 475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4254" r:id="rId559" name="Button 4798">
              <controlPr locked="0" defaultSize="0" print="0" autoFill="0" autoPict="0" macro="[0]!Sheet1.InsertNewTabl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4255" r:id="rId560" name="Button 4799">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4256" r:id="rId561" name="Button 4800">
              <controlPr locked="0" defaultSize="0" print="0" autoFill="0" autoPict="0" macro="[0]!Sheet1.deleteProcedure">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4257" r:id="rId562" name="Button 4801">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24260" r:id="rId563" name="Button 4804">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24270" r:id="rId564" name="Button 4814">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24272" r:id="rId565" name="Button 4816">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24274" r:id="rId566" name="Button 4818">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24275" r:id="rId567" name="Button 4819">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24320" r:id="rId568" name="Button 4864">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24322" r:id="rId569" name="Button 4866">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24323" r:id="rId570" name="Button 4867">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24324" r:id="rId571" name="Button 4868">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24327" r:id="rId572" name="Button 487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4329" r:id="rId573" name="Button 4873">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24331" r:id="rId574" name="Button 4875">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24333" r:id="rId575" name="Button 4877">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24334" r:id="rId576" name="Button 4878">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24354" r:id="rId577" name="Button 4898">
              <controlPr locked="0" defaultSize="0" print="0" autoFill="0" autoPict="0" macro="[0]!Sheet1.InsertNewTabl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4355" r:id="rId578" name="Button 4899">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4356" r:id="rId579" name="Button 4900">
              <controlPr locked="0" defaultSize="0" print="0" autoFill="0" autoPict="0" macro="[0]!Sheet1.deleteProcedure">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4375" r:id="rId580" name="Button 4919">
              <controlPr locked="0" defaultSize="0" print="0" autoFill="0" autoPict="0" macro="[0]!Sheet1.InsertNewTabl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4376" r:id="rId581" name="Button 4920">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4377" r:id="rId582" name="Button 4921">
              <controlPr locked="0" defaultSize="0" print="0" autoFill="0" autoPict="0" macro="[0]!Sheet1.deleteProcedure">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4396" r:id="rId583" name="Button 4940">
              <controlPr locked="0" defaultSize="0" print="0" autoFill="0" autoPict="0" macro="[0]!Sheet1.InsertNewTabl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4397" r:id="rId584" name="Button 4941">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4398" r:id="rId585" name="Button 4942">
              <controlPr locked="0" defaultSize="0" print="0" autoFill="0" autoPict="0" macro="[0]!Sheet1.deleteProcedure">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4417" r:id="rId586" name="Button 4961">
              <controlPr locked="0" defaultSize="0" print="0" autoFill="0" autoPict="0" macro="[0]!Sheet1.InsertNewTabl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4418" r:id="rId587" name="Button 4962">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4419" r:id="rId588" name="Button 4963">
              <controlPr locked="0" defaultSize="0" print="0" autoFill="0" autoPict="0" macro="[0]!Sheet1.deleteProcedure">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4424" r:id="rId589" name="Button 4968">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24426" r:id="rId590" name="Button 4970">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24428" r:id="rId591" name="Button 4972">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24429" r:id="rId592" name="Button 4973">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24448" r:id="rId593" name="Button 4992">
              <controlPr locked="0" defaultSize="0" print="0" autoFill="0" autoPict="0" macro="[0]!Sheet1.InsertNewTabl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4449" r:id="rId594" name="Button 4993">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4450" r:id="rId595" name="Button 4994">
              <controlPr locked="0" defaultSize="0" print="0" autoFill="0" autoPict="0" macro="[0]!Sheet1.deleteProcedure">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4469" r:id="rId596" name="Button 5013">
              <controlPr locked="0" defaultSize="0" print="0" autoFill="0" autoPict="0" macro="[0]!Sheet1.InsertNewTabl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4470" r:id="rId597" name="Button 5014">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4471" r:id="rId598" name="Button 5015">
              <controlPr locked="0" defaultSize="0" print="0" autoFill="0" autoPict="0" macro="[0]!Sheet1.deleteProcedure">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4490" r:id="rId599" name="Button 5034">
              <controlPr locked="0" defaultSize="0" print="0" autoFill="0" autoPict="0" macro="[0]!Sheet1.InsertNewTabl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4491" r:id="rId600" name="Button 5035">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4492" r:id="rId601" name="Button 5036">
              <controlPr locked="0" defaultSize="0" print="0" autoFill="0" autoPict="0" macro="[0]!Sheet1.deleteProcedure">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4511" r:id="rId602" name="Button 5055">
              <controlPr locked="0" defaultSize="0" print="0" autoFill="0" autoPict="0" macro="[0]!Sheet1.InsertNewTabl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4512" r:id="rId603" name="Button 5056">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4513" r:id="rId604" name="Button 5057">
              <controlPr locked="0" defaultSize="0" print="0" autoFill="0" autoPict="0" macro="[0]!Sheet1.deleteProcedure">
                <anchor moveWithCells="1" sizeWithCells="1">
                  <from>
                    <xdr:col>6</xdr:col>
                    <xdr:colOff>0</xdr:colOff>
                    <xdr:row>1699</xdr:row>
                    <xdr:rowOff>0</xdr:rowOff>
                  </from>
                  <to>
                    <xdr:col>10</xdr:col>
                    <xdr:colOff>0</xdr:colOff>
                    <xdr:row>1700</xdr:row>
                    <xdr:rowOff>0</xdr:rowOff>
                  </to>
                </anchor>
              </controlPr>
            </control>
          </mc:Choice>
        </mc:AlternateContent>
      </controls>
    </mc:Choice>
  </mc:AlternateContent>
  <tableParts count="137">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C49 C60 C71 C82 C100 C116 C134 C147 C158 C171 C187 C199 C210 C221 C233 C245 C257 C269 C281 C294 C306 C318 C332 C348 C362 C377 C389 C401 C413 C425 C438 C451 C464 C477 C489 C501 C513 C525 C536 C548 C559 C570 C581 C593 C605 C617 C629 C640 C651 C662 C673 C685 C697 C709 C721 C732 C743 C754 C765 C776 C787 C798 C809 C822 C835 C848 C861 C872 C883 C894 C905 C918 C931 C944 C957 C968 C979 C990 C1001 C1012 C1023 C1034 C1045 C1056 C1067 C1078 C1089 C1100 C1111 C1127 C1141 C1154 C1167 C1178 C1189 C1200 C1211 C1222 C1233 C1244 C1255 C1271 C1287 C1298 C1309 C1321 C1335 C1356 C1367 C1378 C1389 C1400 C1413 C1428 C1452 C1477 C1505 C1516 C1529 C1541 C1553 C1565 C1577 C1589 C1601 C1613 C1624 C1635 C1646 C1657 C1668 C1679 C1690 C1701</xm:sqref>
        </x14:dataValidation>
        <x14:dataValidation type="list" allowBlank="1" showInputMessage="1" showErrorMessage="1" xr:uid="{00000000-0002-0000-0100-000004000000}">
          <x14:formula1>
            <xm:f>'Informacion '!$L$3:$L$17</xm:f>
          </x14:formula1>
          <xm:sqref>D16 D27 D38 D49 D60 D71 D82 D100 D116 D134 D147 D158 D171 D187 D199 D210 D221 D233 D245 D257 D269 D281 D294 D306 D318 D332 D348 D362 D377 D389 D401 D413 D425 D438 D451 D464 D477 D489 D501 D513 D525 D536 D548 D559 D570 D581 D593 D605 D617 D629 D640 D651 D662 D673 D685 D697 D709 D721 D732 D743 D754 D765 D776 D787 D798 D809 D822 D835 D848 D861 D872 D883 D894 D905 D918 D931 D944 D957 D968 D979 D990 D1001 D1012 D1023 D1034 D1045 D1056 D1067 D1078 D1089 D1100 D1111 D1127 D1141 D1154 D1167 D1178 D1189 D1200 D1211 D1222 D1233 D1244 D1255 D1271 D1287 D1298 D1309 D1321 D1335 D1356 D1367 D1378 D1389 D1400 D1413 D1428 D1452 D1477 D1505 D1516 D1529 D1541 D1553 D1565 D1577 D1589 D1601 D1613 D1624 D1635 D1646 D1657 D1668 D1679 D1690 D1701</xm:sqref>
        </x14:dataValidation>
        <x14:dataValidation type="list" allowBlank="1" showInputMessage="1" showErrorMessage="1" xr:uid="{00000000-0002-0000-0100-000005000000}">
          <x14:formula1>
            <xm:f>'Informacion '!$N$3:$N$5</xm:f>
          </x14:formula1>
          <xm:sqref>E16 E27 E38 E49 E60 E71 E82 E100 E116 E134 E147 E158 E171 E187 E199 E210 E221 E233 E245 E257 E269 E281 E294 E306 E318 E332 E348 E362 E377 E389 E401 E413 E425 E438 E451 E464 E477 E489 E501 E513 E525 E536 E548 E559 E570 E581 E593 E605 E617 E629 E640 E651 E662 E673 E685 E697 E709 E721 E732 E743 E754 E765 E776 E787 E798 E809 E822 E835 E848 E861 E872 E883 E894 E905 E918 E931 E944 E957 E968 E979 E990 E1001 E1012 E1023 E1034 E1045 E1056 E1067 E1078 E1089 E1100 E1111 E1127 E1141 E1154 E1167 E1178 E1189 E1200 E1211 E1222 E1233 E1244 E1255 E1271 E1287 E1298 E1309 E1321 E1335 E1356 E1367 E1378 E1389 E1400 E1413 E1428 E1452 E1477 E1505 E1516 E1529 E1541 E1553 E1565 E1577 E1589 E1601 E1613 E1624 E1635 E1646 E1657 E1668 E1679 E1690 E1701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12436</v>
      </c>
      <c r="B1" s="13" t="s">
        <v>11976</v>
      </c>
      <c r="C1" s="14"/>
      <c r="D1" s="13" t="s">
        <v>1128</v>
      </c>
      <c r="E1" s="17"/>
      <c r="F1" s="14"/>
      <c r="G1" s="10" t="s">
        <v>7760</v>
      </c>
      <c r="H1" s="10"/>
      <c r="I1" s="10"/>
      <c r="J1" s="10"/>
    </row>
    <row r="2" spans="1:21" ht="22.5" x14ac:dyDescent="0.2">
      <c r="A2" s="12" t="s">
        <v>1181</v>
      </c>
      <c r="B2" s="15" t="s">
        <v>1181</v>
      </c>
      <c r="C2" s="16" t="s">
        <v>4728</v>
      </c>
      <c r="D2" s="15" t="s">
        <v>1181</v>
      </c>
      <c r="E2" s="18" t="s">
        <v>4728</v>
      </c>
      <c r="F2" s="18" t="s">
        <v>5478</v>
      </c>
      <c r="G2" s="19" t="s">
        <v>1181</v>
      </c>
      <c r="H2" s="20" t="s">
        <v>4728</v>
      </c>
      <c r="I2" s="20" t="s">
        <v>5478</v>
      </c>
      <c r="J2" s="21" t="s">
        <v>17009</v>
      </c>
      <c r="L2" s="4" t="s">
        <v>15257</v>
      </c>
      <c r="N2" s="4" t="s">
        <v>15295</v>
      </c>
      <c r="P2" s="4" t="s">
        <v>18111</v>
      </c>
      <c r="Q2" s="23" t="s">
        <v>5087</v>
      </c>
      <c r="S2" s="4" t="s">
        <v>12271</v>
      </c>
      <c r="U2" s="4" t="s">
        <v>12983</v>
      </c>
    </row>
    <row r="3" spans="1:21" x14ac:dyDescent="0.2">
      <c r="A3" s="5" t="s">
        <v>1709</v>
      </c>
      <c r="B3" s="5" t="s">
        <v>1709</v>
      </c>
      <c r="C3" s="5" t="s">
        <v>8807</v>
      </c>
      <c r="D3" s="5" t="s">
        <v>1709</v>
      </c>
      <c r="E3" s="5" t="s">
        <v>8807</v>
      </c>
      <c r="F3" s="5" t="s">
        <v>3718</v>
      </c>
      <c r="G3" s="6" t="s">
        <v>3189</v>
      </c>
      <c r="H3" s="6" t="s">
        <v>7351</v>
      </c>
      <c r="I3" s="6" t="s">
        <v>13937</v>
      </c>
      <c r="J3" s="6" t="s">
        <v>13937</v>
      </c>
      <c r="L3" s="7" t="s">
        <v>1875</v>
      </c>
      <c r="N3" s="5" t="s">
        <v>8854</v>
      </c>
      <c r="P3" s="5" t="s">
        <v>5436</v>
      </c>
      <c r="Q3" s="5" t="s">
        <v>16988</v>
      </c>
      <c r="S3" s="7" t="s">
        <v>17798</v>
      </c>
      <c r="U3" s="5" t="s">
        <v>12549</v>
      </c>
    </row>
    <row r="4" spans="1:21" x14ac:dyDescent="0.2">
      <c r="A4" s="5" t="s">
        <v>8093</v>
      </c>
      <c r="B4" s="5" t="s">
        <v>1709</v>
      </c>
      <c r="C4" s="5" t="s">
        <v>12630</v>
      </c>
      <c r="D4" s="5" t="s">
        <v>1709</v>
      </c>
      <c r="E4" s="5" t="s">
        <v>8807</v>
      </c>
      <c r="F4" s="5" t="s">
        <v>4315</v>
      </c>
      <c r="G4" s="6" t="s">
        <v>3189</v>
      </c>
      <c r="H4" s="6" t="s">
        <v>7351</v>
      </c>
      <c r="I4" s="6" t="s">
        <v>13937</v>
      </c>
      <c r="J4" s="6" t="s">
        <v>841</v>
      </c>
      <c r="L4" s="7" t="s">
        <v>17483</v>
      </c>
      <c r="N4" s="5" t="s">
        <v>6033</v>
      </c>
      <c r="P4" s="5" t="s">
        <v>4869</v>
      </c>
      <c r="Q4" s="5" t="s">
        <v>10303</v>
      </c>
      <c r="S4" s="7" t="s">
        <v>6798</v>
      </c>
    </row>
    <row r="5" spans="1:21" x14ac:dyDescent="0.2">
      <c r="A5" s="5" t="s">
        <v>3189</v>
      </c>
      <c r="B5" s="5" t="s">
        <v>1709</v>
      </c>
      <c r="C5" s="5" t="s">
        <v>17757</v>
      </c>
      <c r="D5" s="5" t="s">
        <v>1709</v>
      </c>
      <c r="E5" s="5" t="s">
        <v>8807</v>
      </c>
      <c r="F5" s="5" t="s">
        <v>2914</v>
      </c>
      <c r="G5" s="6" t="s">
        <v>3189</v>
      </c>
      <c r="H5" s="6" t="s">
        <v>7351</v>
      </c>
      <c r="I5" s="6" t="s">
        <v>13937</v>
      </c>
      <c r="J5" s="6" t="s">
        <v>2581</v>
      </c>
      <c r="L5" s="7" t="s">
        <v>10170</v>
      </c>
      <c r="N5" s="5" t="s">
        <v>17854</v>
      </c>
      <c r="P5" s="5" t="s">
        <v>16748</v>
      </c>
      <c r="Q5" s="5" t="s">
        <v>14627</v>
      </c>
      <c r="S5" s="7" t="s">
        <v>15698</v>
      </c>
    </row>
    <row r="6" spans="1:21" x14ac:dyDescent="0.2">
      <c r="A6" s="5" t="s">
        <v>1492</v>
      </c>
      <c r="B6" s="5" t="s">
        <v>8093</v>
      </c>
      <c r="C6" s="5" t="s">
        <v>18173</v>
      </c>
      <c r="D6" s="5" t="s">
        <v>1709</v>
      </c>
      <c r="E6" s="5" t="s">
        <v>8807</v>
      </c>
      <c r="F6" s="5" t="s">
        <v>1675</v>
      </c>
      <c r="G6" s="6" t="s">
        <v>3189</v>
      </c>
      <c r="H6" s="6" t="s">
        <v>7351</v>
      </c>
      <c r="I6" s="6" t="s">
        <v>2568</v>
      </c>
      <c r="J6" s="6" t="s">
        <v>2568</v>
      </c>
      <c r="L6" s="5" t="s">
        <v>3844</v>
      </c>
      <c r="P6" s="5" t="s">
        <v>11825</v>
      </c>
      <c r="Q6" s="5" t="s">
        <v>10373</v>
      </c>
      <c r="S6" s="7" t="s">
        <v>6150</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7" t="s">
        <v>9448</v>
      </c>
    </row>
    <row r="8" spans="1:21" x14ac:dyDescent="0.2">
      <c r="A8" s="5" t="s">
        <v>5958</v>
      </c>
      <c r="B8" s="5" t="s">
        <v>8093</v>
      </c>
      <c r="C8" s="5" t="s">
        <v>5889</v>
      </c>
      <c r="D8" s="5" t="s">
        <v>1709</v>
      </c>
      <c r="E8" s="5" t="s">
        <v>8807</v>
      </c>
      <c r="F8" s="5" t="s">
        <v>13555</v>
      </c>
      <c r="G8" s="6" t="s">
        <v>3189</v>
      </c>
      <c r="H8" s="6" t="s">
        <v>7351</v>
      </c>
      <c r="I8" s="6" t="s">
        <v>6359</v>
      </c>
      <c r="J8" s="6" t="s">
        <v>4038</v>
      </c>
      <c r="L8" s="5" t="s">
        <v>4320</v>
      </c>
      <c r="P8" s="5" t="s">
        <v>9954</v>
      </c>
      <c r="Q8" s="5" t="s">
        <v>9610</v>
      </c>
      <c r="S8" s="7"/>
    </row>
    <row r="9" spans="1:21" x14ac:dyDescent="0.2">
      <c r="A9" s="5" t="s">
        <v>12506</v>
      </c>
      <c r="B9" s="5" t="s">
        <v>3189</v>
      </c>
      <c r="C9" s="5" t="s">
        <v>7351</v>
      </c>
      <c r="D9" s="5" t="s">
        <v>1709</v>
      </c>
      <c r="E9" s="5" t="s">
        <v>8807</v>
      </c>
      <c r="F9" s="5" t="s">
        <v>14110</v>
      </c>
      <c r="G9" s="6" t="s">
        <v>3189</v>
      </c>
      <c r="H9" s="6" t="s">
        <v>7351</v>
      </c>
      <c r="I9" s="6" t="s">
        <v>6877</v>
      </c>
      <c r="J9" s="6" t="s">
        <v>6877</v>
      </c>
      <c r="L9" s="7" t="s">
        <v>7198</v>
      </c>
      <c r="P9" s="5" t="s">
        <v>17161</v>
      </c>
      <c r="Q9" s="5" t="s">
        <v>2023</v>
      </c>
      <c r="S9" s="8"/>
    </row>
    <row r="10" spans="1:21" x14ac:dyDescent="0.2">
      <c r="A10" s="5" t="s">
        <v>17539</v>
      </c>
      <c r="B10" s="5" t="s">
        <v>3189</v>
      </c>
      <c r="C10" s="5" t="s">
        <v>10736</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13869</v>
      </c>
      <c r="L11" s="5" t="s">
        <v>11340</v>
      </c>
      <c r="P11" s="5" t="s">
        <v>5507</v>
      </c>
      <c r="Q11" s="5" t="s">
        <v>9559</v>
      </c>
    </row>
    <row r="12" spans="1:21" ht="22.5" x14ac:dyDescent="0.2">
      <c r="A12" s="5" t="s">
        <v>3080</v>
      </c>
      <c r="B12" s="5" t="s">
        <v>3189</v>
      </c>
      <c r="C12" s="5" t="s">
        <v>5430</v>
      </c>
      <c r="D12" s="5" t="s">
        <v>1709</v>
      </c>
      <c r="E12" s="5" t="s">
        <v>12630</v>
      </c>
      <c r="F12" s="5" t="s">
        <v>17503</v>
      </c>
      <c r="G12" s="6" t="s">
        <v>3189</v>
      </c>
      <c r="H12" s="6" t="s">
        <v>7351</v>
      </c>
      <c r="I12" s="6" t="s">
        <v>3661</v>
      </c>
      <c r="J12" s="6" t="s">
        <v>17127</v>
      </c>
      <c r="L12" s="5" t="s">
        <v>15036</v>
      </c>
      <c r="P12" s="5" t="s">
        <v>3811</v>
      </c>
      <c r="Q12" s="5" t="s">
        <v>14294</v>
      </c>
      <c r="S12" s="22"/>
    </row>
    <row r="13" spans="1:21" ht="22.5" x14ac:dyDescent="0.2">
      <c r="B13" s="5" t="s">
        <v>1492</v>
      </c>
      <c r="C13" s="5" t="s">
        <v>11525</v>
      </c>
      <c r="D13" s="5" t="s">
        <v>1709</v>
      </c>
      <c r="E13" s="5" t="s">
        <v>12630</v>
      </c>
      <c r="F13" s="5" t="s">
        <v>18403</v>
      </c>
      <c r="G13" s="6" t="s">
        <v>3189</v>
      </c>
      <c r="H13" s="6" t="s">
        <v>7351</v>
      </c>
      <c r="I13" s="6" t="s">
        <v>3661</v>
      </c>
      <c r="J13" s="6" t="s">
        <v>16864</v>
      </c>
      <c r="L13" s="7" t="s">
        <v>2518</v>
      </c>
      <c r="P13" s="5" t="s">
        <v>3806</v>
      </c>
      <c r="Q13" s="5" t="s">
        <v>4693</v>
      </c>
      <c r="S13" s="22"/>
    </row>
    <row r="14" spans="1:21" ht="22.5" x14ac:dyDescent="0.2">
      <c r="B14" s="5" t="s">
        <v>1492</v>
      </c>
      <c r="C14" s="5" t="s">
        <v>10527</v>
      </c>
      <c r="D14" s="5" t="s">
        <v>1709</v>
      </c>
      <c r="E14" s="5" t="s">
        <v>12630</v>
      </c>
      <c r="F14" s="5" t="s">
        <v>549</v>
      </c>
      <c r="G14" s="6" t="s">
        <v>3189</v>
      </c>
      <c r="H14" s="6" t="s">
        <v>7351</v>
      </c>
      <c r="I14" s="6" t="s">
        <v>3661</v>
      </c>
      <c r="J14" s="6" t="s">
        <v>16955</v>
      </c>
      <c r="L14" s="7" t="s">
        <v>17901</v>
      </c>
      <c r="P14" s="5" t="s">
        <v>15634</v>
      </c>
      <c r="Q14" s="5" t="s">
        <v>5293</v>
      </c>
    </row>
    <row r="15" spans="1:21" ht="22.5" x14ac:dyDescent="0.2">
      <c r="B15" s="5" t="s">
        <v>1492</v>
      </c>
      <c r="C15" s="5" t="s">
        <v>13973</v>
      </c>
      <c r="D15" s="5" t="s">
        <v>1709</v>
      </c>
      <c r="E15" s="5" t="s">
        <v>12630</v>
      </c>
      <c r="F15" s="5" t="s">
        <v>18116</v>
      </c>
      <c r="G15" s="6" t="s">
        <v>3189</v>
      </c>
      <c r="H15" s="6" t="s">
        <v>7351</v>
      </c>
      <c r="I15" s="6" t="s">
        <v>3661</v>
      </c>
      <c r="J15" s="6" t="s">
        <v>3661</v>
      </c>
      <c r="L15" s="7" t="s">
        <v>9398</v>
      </c>
      <c r="P15" s="5" t="s">
        <v>9900</v>
      </c>
      <c r="Q15" s="5" t="s">
        <v>7437</v>
      </c>
    </row>
    <row r="16" spans="1:21" x14ac:dyDescent="0.2">
      <c r="B16" s="5" t="s">
        <v>1492</v>
      </c>
      <c r="C16" s="5" t="s">
        <v>12133</v>
      </c>
      <c r="D16" s="5" t="s">
        <v>1709</v>
      </c>
      <c r="E16" s="5" t="s">
        <v>12630</v>
      </c>
      <c r="F16" s="5" t="s">
        <v>1018</v>
      </c>
      <c r="G16" s="6" t="s">
        <v>3189</v>
      </c>
      <c r="H16" s="6" t="s">
        <v>7351</v>
      </c>
      <c r="I16" s="6" t="s">
        <v>1382</v>
      </c>
      <c r="J16" s="6" t="s">
        <v>12909</v>
      </c>
      <c r="L16" s="7" t="s">
        <v>13088</v>
      </c>
      <c r="P16" s="5" t="s">
        <v>4865</v>
      </c>
      <c r="Q16" s="5" t="s">
        <v>13532</v>
      </c>
    </row>
    <row r="17" spans="2:17" x14ac:dyDescent="0.2">
      <c r="B17" s="5" t="s">
        <v>18355</v>
      </c>
      <c r="C17" s="5" t="s">
        <v>15160</v>
      </c>
      <c r="D17" s="5" t="s">
        <v>1709</v>
      </c>
      <c r="E17" s="5" t="s">
        <v>12630</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12630</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12630</v>
      </c>
      <c r="F19" s="5" t="s">
        <v>7245</v>
      </c>
      <c r="G19" s="6" t="s">
        <v>3189</v>
      </c>
      <c r="H19" s="6" t="s">
        <v>7351</v>
      </c>
      <c r="I19" s="6" t="s">
        <v>1382</v>
      </c>
      <c r="J19" s="6" t="s">
        <v>7227</v>
      </c>
      <c r="P19" s="5" t="s">
        <v>3807</v>
      </c>
      <c r="Q19" s="5" t="s">
        <v>17479</v>
      </c>
    </row>
    <row r="20" spans="2:17" x14ac:dyDescent="0.2">
      <c r="B20" s="5" t="s">
        <v>18355</v>
      </c>
      <c r="C20" s="5" t="s">
        <v>6673</v>
      </c>
      <c r="D20" s="5" t="s">
        <v>1709</v>
      </c>
      <c r="E20" s="5" t="s">
        <v>12630</v>
      </c>
      <c r="F20" s="5" t="s">
        <v>1623</v>
      </c>
      <c r="G20" s="6" t="s">
        <v>3189</v>
      </c>
      <c r="H20" s="6" t="s">
        <v>7351</v>
      </c>
      <c r="I20" s="6" t="s">
        <v>1382</v>
      </c>
      <c r="J20" s="6" t="s">
        <v>1382</v>
      </c>
      <c r="P20" s="5" t="s">
        <v>12955</v>
      </c>
      <c r="Q20" s="5" t="s">
        <v>18143</v>
      </c>
    </row>
    <row r="21" spans="2:17" ht="22.5" x14ac:dyDescent="0.2">
      <c r="B21" s="5" t="s">
        <v>5958</v>
      </c>
      <c r="C21" s="5" t="s">
        <v>2698</v>
      </c>
      <c r="D21" s="5" t="s">
        <v>1709</v>
      </c>
      <c r="E21" s="5" t="s">
        <v>17757</v>
      </c>
      <c r="F21" s="5" t="s">
        <v>4881</v>
      </c>
      <c r="G21" s="6" t="s">
        <v>3189</v>
      </c>
      <c r="H21" s="6" t="s">
        <v>10736</v>
      </c>
      <c r="I21" s="6" t="s">
        <v>11258</v>
      </c>
      <c r="J21" s="6" t="s">
        <v>5375</v>
      </c>
      <c r="P21" s="5" t="s">
        <v>305</v>
      </c>
      <c r="Q21" s="5" t="s">
        <v>13263</v>
      </c>
    </row>
    <row r="22" spans="2:17" ht="22.5" x14ac:dyDescent="0.2">
      <c r="B22" s="5" t="s">
        <v>5958</v>
      </c>
      <c r="C22" s="5" t="s">
        <v>5614</v>
      </c>
      <c r="D22" s="5" t="s">
        <v>1709</v>
      </c>
      <c r="E22" s="5" t="s">
        <v>17757</v>
      </c>
      <c r="F22" s="5" t="s">
        <v>46</v>
      </c>
      <c r="G22" s="6" t="s">
        <v>3189</v>
      </c>
      <c r="H22" s="6" t="s">
        <v>10736</v>
      </c>
      <c r="I22" s="6" t="s">
        <v>11258</v>
      </c>
      <c r="J22" s="6" t="s">
        <v>11258</v>
      </c>
      <c r="P22" s="5" t="s">
        <v>4443</v>
      </c>
      <c r="Q22" s="5" t="s">
        <v>17559</v>
      </c>
    </row>
    <row r="23" spans="2:17" ht="22.5" x14ac:dyDescent="0.2">
      <c r="B23" s="5" t="s">
        <v>5958</v>
      </c>
      <c r="C23" s="5" t="s">
        <v>18822</v>
      </c>
      <c r="D23" s="5" t="s">
        <v>1709</v>
      </c>
      <c r="E23" s="5" t="s">
        <v>17757</v>
      </c>
      <c r="F23" s="5" t="s">
        <v>13269</v>
      </c>
      <c r="G23" s="6" t="s">
        <v>3189</v>
      </c>
      <c r="H23" s="6" t="s">
        <v>10736</v>
      </c>
      <c r="I23" s="6" t="s">
        <v>5245</v>
      </c>
      <c r="J23" s="6" t="s">
        <v>16931</v>
      </c>
      <c r="P23" s="5" t="s">
        <v>1174</v>
      </c>
      <c r="Q23" s="5" t="s">
        <v>10020</v>
      </c>
    </row>
    <row r="24" spans="2:17" ht="22.5" x14ac:dyDescent="0.2">
      <c r="B24" s="5" t="s">
        <v>5958</v>
      </c>
      <c r="C24" s="5" t="s">
        <v>12704</v>
      </c>
      <c r="D24" s="5" t="s">
        <v>1709</v>
      </c>
      <c r="E24" s="5" t="s">
        <v>17757</v>
      </c>
      <c r="F24" s="5" t="s">
        <v>3364</v>
      </c>
      <c r="G24" s="6" t="s">
        <v>3189</v>
      </c>
      <c r="H24" s="6" t="s">
        <v>10736</v>
      </c>
      <c r="I24" s="6" t="s">
        <v>5245</v>
      </c>
      <c r="J24" s="6" t="s">
        <v>5245</v>
      </c>
      <c r="P24" s="5" t="s">
        <v>7453</v>
      </c>
      <c r="Q24" s="5" t="s">
        <v>6822</v>
      </c>
    </row>
    <row r="25" spans="2:17" ht="22.5" x14ac:dyDescent="0.2">
      <c r="B25" s="5" t="s">
        <v>12506</v>
      </c>
      <c r="C25" s="5" t="s">
        <v>3429</v>
      </c>
      <c r="D25" s="5" t="s">
        <v>8093</v>
      </c>
      <c r="E25" s="5" t="s">
        <v>18173</v>
      </c>
      <c r="F25" s="5" t="s">
        <v>1154</v>
      </c>
      <c r="G25" s="6" t="s">
        <v>3189</v>
      </c>
      <c r="H25" s="6" t="s">
        <v>10736</v>
      </c>
      <c r="I25" s="6" t="s">
        <v>15242</v>
      </c>
      <c r="J25" s="6" t="s">
        <v>15242</v>
      </c>
      <c r="P25" s="5" t="s">
        <v>4868</v>
      </c>
      <c r="Q25" s="5" t="s">
        <v>15648</v>
      </c>
    </row>
    <row r="26" spans="2:17" ht="22.5" x14ac:dyDescent="0.2">
      <c r="B26" s="5" t="s">
        <v>12506</v>
      </c>
      <c r="C26" s="5" t="s">
        <v>2459</v>
      </c>
      <c r="D26" s="5" t="s">
        <v>8093</v>
      </c>
      <c r="E26" s="5" t="s">
        <v>18173</v>
      </c>
      <c r="F26" s="5" t="s">
        <v>18783</v>
      </c>
      <c r="G26" s="6" t="s">
        <v>3189</v>
      </c>
      <c r="H26" s="6" t="s">
        <v>2813</v>
      </c>
      <c r="I26" s="6" t="s">
        <v>10848</v>
      </c>
      <c r="J26" s="6" t="s">
        <v>1028</v>
      </c>
      <c r="P26" s="5" t="s">
        <v>5733</v>
      </c>
      <c r="Q26" s="5" t="s">
        <v>1616</v>
      </c>
    </row>
    <row r="27" spans="2:17" ht="22.5" x14ac:dyDescent="0.2">
      <c r="B27" s="5" t="s">
        <v>17539</v>
      </c>
      <c r="C27" s="5" t="s">
        <v>7757</v>
      </c>
      <c r="D27" s="5" t="s">
        <v>8093</v>
      </c>
      <c r="E27" s="5" t="s">
        <v>18173</v>
      </c>
      <c r="F27" s="5" t="s">
        <v>5974</v>
      </c>
      <c r="G27" s="6" t="s">
        <v>3189</v>
      </c>
      <c r="H27" s="6" t="s">
        <v>2813</v>
      </c>
      <c r="I27" s="6" t="s">
        <v>10848</v>
      </c>
      <c r="J27" s="6" t="s">
        <v>10848</v>
      </c>
      <c r="P27" s="5" t="s">
        <v>9214</v>
      </c>
      <c r="Q27" s="5" t="s">
        <v>5078</v>
      </c>
    </row>
    <row r="28" spans="2:17" ht="22.5" x14ac:dyDescent="0.2">
      <c r="B28" s="5" t="s">
        <v>17539</v>
      </c>
      <c r="C28" s="5" t="s">
        <v>628</v>
      </c>
      <c r="D28" s="5" t="s">
        <v>8093</v>
      </c>
      <c r="E28" s="5" t="s">
        <v>18173</v>
      </c>
      <c r="F28" s="5" t="s">
        <v>18434</v>
      </c>
      <c r="G28" s="6" t="s">
        <v>3189</v>
      </c>
      <c r="H28" s="6" t="s">
        <v>2813</v>
      </c>
      <c r="I28" s="6" t="s">
        <v>10848</v>
      </c>
      <c r="J28" s="6" t="s">
        <v>5953</v>
      </c>
      <c r="P28" s="5" t="s">
        <v>12996</v>
      </c>
      <c r="Q28" s="5" t="s">
        <v>6740</v>
      </c>
    </row>
    <row r="29" spans="2:17" ht="22.5" x14ac:dyDescent="0.2">
      <c r="B29" s="5" t="s">
        <v>17539</v>
      </c>
      <c r="C29" s="5" t="s">
        <v>10723</v>
      </c>
      <c r="D29" s="5" t="s">
        <v>8093</v>
      </c>
      <c r="E29" s="5" t="s">
        <v>2599</v>
      </c>
      <c r="F29" s="5" t="s">
        <v>12129</v>
      </c>
      <c r="G29" s="6" t="s">
        <v>3189</v>
      </c>
      <c r="H29" s="6" t="s">
        <v>2813</v>
      </c>
      <c r="I29" s="6" t="s">
        <v>3122</v>
      </c>
      <c r="J29" s="6" t="s">
        <v>3122</v>
      </c>
      <c r="P29" s="5" t="s">
        <v>5198</v>
      </c>
      <c r="Q29" s="5" t="s">
        <v>4735</v>
      </c>
    </row>
    <row r="30" spans="2:17" ht="22.5" x14ac:dyDescent="0.2">
      <c r="B30" s="5" t="s">
        <v>16542</v>
      </c>
      <c r="C30" s="5" t="s">
        <v>9643</v>
      </c>
      <c r="D30" s="5" t="s">
        <v>8093</v>
      </c>
      <c r="E30" s="5" t="s">
        <v>2599</v>
      </c>
      <c r="F30" s="5" t="s">
        <v>5829</v>
      </c>
      <c r="G30" s="6" t="s">
        <v>3189</v>
      </c>
      <c r="H30" s="6" t="s">
        <v>2813</v>
      </c>
      <c r="I30" s="6" t="s">
        <v>3122</v>
      </c>
      <c r="J30" s="6" t="s">
        <v>15385</v>
      </c>
      <c r="P30" s="5" t="s">
        <v>11826</v>
      </c>
      <c r="Q30" s="5" t="s">
        <v>14109</v>
      </c>
    </row>
    <row r="31" spans="2:17" ht="22.5" x14ac:dyDescent="0.2">
      <c r="B31" s="5" t="s">
        <v>16542</v>
      </c>
      <c r="C31" s="5" t="s">
        <v>16564</v>
      </c>
      <c r="D31" s="5" t="s">
        <v>8093</v>
      </c>
      <c r="E31" s="5" t="s">
        <v>2599</v>
      </c>
      <c r="F31" s="5" t="s">
        <v>10374</v>
      </c>
      <c r="G31" s="6" t="s">
        <v>3189</v>
      </c>
      <c r="H31" s="6" t="s">
        <v>2813</v>
      </c>
      <c r="I31" s="6" t="s">
        <v>10950</v>
      </c>
      <c r="J31" s="6" t="s">
        <v>3383</v>
      </c>
      <c r="P31" s="5" t="s">
        <v>4982</v>
      </c>
      <c r="Q31" s="5" t="s">
        <v>3843</v>
      </c>
    </row>
    <row r="32" spans="2:17" ht="22.5" x14ac:dyDescent="0.2">
      <c r="B32" s="5" t="s">
        <v>16542</v>
      </c>
      <c r="C32" s="5" t="s">
        <v>8704</v>
      </c>
      <c r="D32" s="5" t="s">
        <v>8093</v>
      </c>
      <c r="E32" s="5" t="s">
        <v>5889</v>
      </c>
      <c r="F32" s="5" t="s">
        <v>1828</v>
      </c>
      <c r="G32" s="6" t="s">
        <v>3189</v>
      </c>
      <c r="H32" s="6" t="s">
        <v>2813</v>
      </c>
      <c r="I32" s="6" t="s">
        <v>10950</v>
      </c>
      <c r="J32" s="6" t="s">
        <v>4446</v>
      </c>
      <c r="P32" s="5" t="s">
        <v>4983</v>
      </c>
      <c r="Q32" s="5" t="s">
        <v>12281</v>
      </c>
    </row>
    <row r="33" spans="2:17" ht="22.5" x14ac:dyDescent="0.2">
      <c r="B33" s="5" t="s">
        <v>3080</v>
      </c>
      <c r="C33" s="5" t="s">
        <v>11111</v>
      </c>
      <c r="D33" s="5" t="s">
        <v>8093</v>
      </c>
      <c r="E33" s="5" t="s">
        <v>5889</v>
      </c>
      <c r="F33" s="5" t="s">
        <v>39</v>
      </c>
      <c r="G33" s="6" t="s">
        <v>3189</v>
      </c>
      <c r="H33" s="6" t="s">
        <v>2813</v>
      </c>
      <c r="I33" s="6" t="s">
        <v>10950</v>
      </c>
      <c r="J33" s="6" t="s">
        <v>10950</v>
      </c>
      <c r="P33" s="5" t="s">
        <v>12940</v>
      </c>
      <c r="Q33" s="5" t="s">
        <v>7578</v>
      </c>
    </row>
    <row r="34" spans="2:17" ht="22.5" x14ac:dyDescent="0.2">
      <c r="B34" s="5" t="s">
        <v>3080</v>
      </c>
      <c r="C34" s="5" t="s">
        <v>14448</v>
      </c>
      <c r="D34" s="5" t="s">
        <v>8093</v>
      </c>
      <c r="E34" s="5" t="s">
        <v>5889</v>
      </c>
      <c r="F34" s="5" t="s">
        <v>9708</v>
      </c>
      <c r="G34" s="6" t="s">
        <v>3189</v>
      </c>
      <c r="H34" s="6" t="s">
        <v>2813</v>
      </c>
      <c r="I34" s="6" t="s">
        <v>10950</v>
      </c>
      <c r="J34" s="6" t="s">
        <v>14031</v>
      </c>
      <c r="P34" s="5" t="s">
        <v>10942</v>
      </c>
      <c r="Q34" s="5" t="s">
        <v>7578</v>
      </c>
    </row>
    <row r="35" spans="2:17" ht="22.5" x14ac:dyDescent="0.2">
      <c r="D35" s="5" t="s">
        <v>8093</v>
      </c>
      <c r="E35" s="5" t="s">
        <v>5889</v>
      </c>
      <c r="F35" s="5" t="s">
        <v>13951</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12994</v>
      </c>
      <c r="J36" s="6" t="s">
        <v>12994</v>
      </c>
      <c r="P36" s="5" t="s">
        <v>17627</v>
      </c>
      <c r="Q36" s="5" t="s">
        <v>11115</v>
      </c>
    </row>
    <row r="37" spans="2:17" x14ac:dyDescent="0.2">
      <c r="D37" s="5" t="s">
        <v>3189</v>
      </c>
      <c r="E37" s="5" t="s">
        <v>7351</v>
      </c>
      <c r="F37" s="5" t="s">
        <v>13937</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13047</v>
      </c>
      <c r="Q38" s="5" t="s">
        <v>8725</v>
      </c>
    </row>
    <row r="39" spans="2:17" ht="22.5" x14ac:dyDescent="0.2">
      <c r="D39" s="5" t="s">
        <v>3189</v>
      </c>
      <c r="E39" s="5" t="s">
        <v>7351</v>
      </c>
      <c r="F39" s="5" t="s">
        <v>6359</v>
      </c>
      <c r="G39" s="6" t="s">
        <v>3189</v>
      </c>
      <c r="H39" s="6" t="s">
        <v>5430</v>
      </c>
      <c r="I39" s="6" t="s">
        <v>1527</v>
      </c>
      <c r="J39" s="6" t="s">
        <v>7713</v>
      </c>
      <c r="P39" s="5" t="s">
        <v>12642</v>
      </c>
      <c r="Q39" s="5" t="s">
        <v>759</v>
      </c>
    </row>
    <row r="40" spans="2:17" ht="22.5" x14ac:dyDescent="0.2">
      <c r="D40" s="5" t="s">
        <v>3189</v>
      </c>
      <c r="E40" s="5" t="s">
        <v>7351</v>
      </c>
      <c r="F40" s="5" t="s">
        <v>4810</v>
      </c>
      <c r="G40" s="6" t="s">
        <v>3189</v>
      </c>
      <c r="H40" s="6" t="s">
        <v>5430</v>
      </c>
      <c r="I40" s="6" t="s">
        <v>1527</v>
      </c>
      <c r="J40" s="6" t="s">
        <v>18213</v>
      </c>
      <c r="P40" s="5" t="s">
        <v>4140</v>
      </c>
      <c r="Q40" s="5" t="s">
        <v>14140</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12133</v>
      </c>
      <c r="I42" s="6" t="s">
        <v>12133</v>
      </c>
      <c r="J42" s="6" t="s">
        <v>8377</v>
      </c>
      <c r="P42" s="5" t="s">
        <v>4283</v>
      </c>
      <c r="Q42" s="5" t="s">
        <v>8628</v>
      </c>
    </row>
    <row r="43" spans="2:17" x14ac:dyDescent="0.2">
      <c r="D43" s="5" t="s">
        <v>3189</v>
      </c>
      <c r="E43" s="5" t="s">
        <v>10736</v>
      </c>
      <c r="F43" s="5" t="s">
        <v>11258</v>
      </c>
      <c r="G43" s="6" t="s">
        <v>1492</v>
      </c>
      <c r="H43" s="6" t="s">
        <v>12133</v>
      </c>
      <c r="I43" s="6" t="s">
        <v>12133</v>
      </c>
      <c r="J43" s="6" t="s">
        <v>12133</v>
      </c>
      <c r="P43" s="5" t="s">
        <v>15808</v>
      </c>
      <c r="Q43" s="5" t="s">
        <v>7959</v>
      </c>
    </row>
    <row r="44" spans="2:17" x14ac:dyDescent="0.2">
      <c r="D44" s="5" t="s">
        <v>3189</v>
      </c>
      <c r="E44" s="5" t="s">
        <v>10736</v>
      </c>
      <c r="F44" s="5" t="s">
        <v>5245</v>
      </c>
      <c r="G44" s="6" t="s">
        <v>1492</v>
      </c>
      <c r="H44" s="6" t="s">
        <v>12133</v>
      </c>
      <c r="I44" s="6" t="s">
        <v>18774</v>
      </c>
      <c r="J44" s="6" t="s">
        <v>18774</v>
      </c>
    </row>
    <row r="45" spans="2:17" x14ac:dyDescent="0.2">
      <c r="D45" s="5" t="s">
        <v>3189</v>
      </c>
      <c r="E45" s="5" t="s">
        <v>10736</v>
      </c>
      <c r="F45" s="5" t="s">
        <v>15242</v>
      </c>
      <c r="G45" s="6" t="s">
        <v>1492</v>
      </c>
      <c r="H45" s="6" t="s">
        <v>12133</v>
      </c>
      <c r="I45" s="6" t="s">
        <v>18774</v>
      </c>
      <c r="J45" s="6" t="s">
        <v>8975</v>
      </c>
    </row>
    <row r="46" spans="2:17" ht="22.5" x14ac:dyDescent="0.2">
      <c r="D46" s="5" t="s">
        <v>3189</v>
      </c>
      <c r="E46" s="5" t="s">
        <v>2813</v>
      </c>
      <c r="F46" s="5" t="s">
        <v>10950</v>
      </c>
      <c r="G46" s="6" t="s">
        <v>1492</v>
      </c>
      <c r="H46" s="6" t="s">
        <v>12133</v>
      </c>
      <c r="I46" s="6" t="s">
        <v>10333</v>
      </c>
      <c r="J46" s="6" t="s">
        <v>12033</v>
      </c>
    </row>
    <row r="47" spans="2:17" ht="22.5" x14ac:dyDescent="0.2">
      <c r="D47" s="5" t="s">
        <v>3189</v>
      </c>
      <c r="E47" s="5" t="s">
        <v>2813</v>
      </c>
      <c r="F47" s="5" t="s">
        <v>10848</v>
      </c>
      <c r="G47" s="6" t="s">
        <v>1492</v>
      </c>
      <c r="H47" s="6" t="s">
        <v>12133</v>
      </c>
      <c r="I47" s="6" t="s">
        <v>10333</v>
      </c>
      <c r="J47" s="6" t="s">
        <v>10333</v>
      </c>
    </row>
    <row r="48" spans="2:17" ht="22.5" x14ac:dyDescent="0.2">
      <c r="D48" s="5" t="s">
        <v>3189</v>
      </c>
      <c r="E48" s="5" t="s">
        <v>2813</v>
      </c>
      <c r="F48" s="5" t="s">
        <v>3122</v>
      </c>
      <c r="G48" s="6" t="s">
        <v>1492</v>
      </c>
      <c r="H48" s="6" t="s">
        <v>12133</v>
      </c>
      <c r="I48" s="6" t="s">
        <v>10333</v>
      </c>
      <c r="J48" s="6" t="s">
        <v>1606</v>
      </c>
    </row>
    <row r="49" spans="4:10" x14ac:dyDescent="0.2">
      <c r="D49" s="5" t="s">
        <v>3189</v>
      </c>
      <c r="E49" s="5" t="s">
        <v>2813</v>
      </c>
      <c r="F49" s="5" t="s">
        <v>15594</v>
      </c>
      <c r="G49" s="6" t="s">
        <v>1492</v>
      </c>
      <c r="H49" s="6" t="s">
        <v>12133</v>
      </c>
      <c r="I49" s="6" t="s">
        <v>992</v>
      </c>
      <c r="J49" s="6" t="s">
        <v>992</v>
      </c>
    </row>
    <row r="50" spans="4:10" x14ac:dyDescent="0.2">
      <c r="D50" s="5" t="s">
        <v>3189</v>
      </c>
      <c r="E50" s="5" t="s">
        <v>5430</v>
      </c>
      <c r="F50" s="5" t="s">
        <v>1527</v>
      </c>
      <c r="G50" s="6" t="s">
        <v>1492</v>
      </c>
      <c r="H50" s="6" t="s">
        <v>12133</v>
      </c>
      <c r="I50" s="6" t="s">
        <v>1517</v>
      </c>
      <c r="J50" s="6" t="s">
        <v>1517</v>
      </c>
    </row>
    <row r="51" spans="4:10" x14ac:dyDescent="0.2">
      <c r="D51" s="5" t="s">
        <v>3189</v>
      </c>
      <c r="E51" s="5" t="s">
        <v>5430</v>
      </c>
      <c r="F51" s="5" t="s">
        <v>8199</v>
      </c>
      <c r="G51" s="6" t="s">
        <v>1492</v>
      </c>
      <c r="H51" s="6" t="s">
        <v>13973</v>
      </c>
      <c r="I51" s="6" t="s">
        <v>8128</v>
      </c>
      <c r="J51" s="6" t="s">
        <v>8128</v>
      </c>
    </row>
    <row r="52" spans="4:10" x14ac:dyDescent="0.2">
      <c r="D52" s="5" t="s">
        <v>3189</v>
      </c>
      <c r="E52" s="5" t="s">
        <v>5430</v>
      </c>
      <c r="F52" s="5" t="s">
        <v>12994</v>
      </c>
      <c r="G52" s="6" t="s">
        <v>1492</v>
      </c>
      <c r="H52" s="6" t="s">
        <v>13973</v>
      </c>
      <c r="I52" s="6" t="s">
        <v>8128</v>
      </c>
      <c r="J52" s="6" t="s">
        <v>16890</v>
      </c>
    </row>
    <row r="53" spans="4:10" x14ac:dyDescent="0.2">
      <c r="D53" s="5" t="s">
        <v>1492</v>
      </c>
      <c r="E53" s="5" t="s">
        <v>11525</v>
      </c>
      <c r="F53" s="5" t="s">
        <v>1268</v>
      </c>
      <c r="G53" s="6" t="s">
        <v>1492</v>
      </c>
      <c r="H53" s="6" t="s">
        <v>13973</v>
      </c>
      <c r="I53" s="6" t="s">
        <v>14519</v>
      </c>
      <c r="J53" s="6" t="s">
        <v>17394</v>
      </c>
    </row>
    <row r="54" spans="4:10" x14ac:dyDescent="0.2">
      <c r="D54" s="5" t="s">
        <v>1492</v>
      </c>
      <c r="E54" s="5" t="s">
        <v>11525</v>
      </c>
      <c r="F54" s="5" t="s">
        <v>6616</v>
      </c>
      <c r="G54" s="6" t="s">
        <v>1492</v>
      </c>
      <c r="H54" s="6" t="s">
        <v>13973</v>
      </c>
      <c r="I54" s="6" t="s">
        <v>14519</v>
      </c>
      <c r="J54" s="6" t="s">
        <v>14519</v>
      </c>
    </row>
    <row r="55" spans="4:10" x14ac:dyDescent="0.2">
      <c r="D55" s="5" t="s">
        <v>1492</v>
      </c>
      <c r="E55" s="5" t="s">
        <v>11525</v>
      </c>
      <c r="F55" s="5" t="s">
        <v>6488</v>
      </c>
      <c r="G55" s="6" t="s">
        <v>1492</v>
      </c>
      <c r="H55" s="6" t="s">
        <v>13973</v>
      </c>
      <c r="I55" s="6" t="s">
        <v>14519</v>
      </c>
      <c r="J55" s="6" t="s">
        <v>4022</v>
      </c>
    </row>
    <row r="56" spans="4:10" x14ac:dyDescent="0.2">
      <c r="D56" s="5" t="s">
        <v>1492</v>
      </c>
      <c r="E56" s="5" t="s">
        <v>10527</v>
      </c>
      <c r="F56" s="5" t="s">
        <v>18318</v>
      </c>
      <c r="G56" s="6" t="s">
        <v>1492</v>
      </c>
      <c r="H56" s="6" t="s">
        <v>13973</v>
      </c>
      <c r="I56" s="6" t="s">
        <v>14519</v>
      </c>
      <c r="J56" s="6" t="s">
        <v>17970</v>
      </c>
    </row>
    <row r="57" spans="4:10" ht="22.5" x14ac:dyDescent="0.2">
      <c r="D57" s="5" t="s">
        <v>1492</v>
      </c>
      <c r="E57" s="5" t="s">
        <v>10527</v>
      </c>
      <c r="F57" s="5" t="s">
        <v>14981</v>
      </c>
      <c r="G57" s="6" t="s">
        <v>1492</v>
      </c>
      <c r="H57" s="6" t="s">
        <v>13973</v>
      </c>
      <c r="I57" s="6" t="s">
        <v>16865</v>
      </c>
      <c r="J57" s="6" t="s">
        <v>16865</v>
      </c>
    </row>
    <row r="58" spans="4:10" x14ac:dyDescent="0.2">
      <c r="D58" s="5" t="s">
        <v>1492</v>
      </c>
      <c r="E58" s="5" t="s">
        <v>10527</v>
      </c>
      <c r="F58" s="5" t="s">
        <v>12423</v>
      </c>
      <c r="G58" s="6" t="s">
        <v>1492</v>
      </c>
      <c r="H58" s="6" t="s">
        <v>13973</v>
      </c>
      <c r="I58" s="6" t="s">
        <v>4085</v>
      </c>
      <c r="J58" s="6" t="s">
        <v>4085</v>
      </c>
    </row>
    <row r="59" spans="4:10" ht="22.5" x14ac:dyDescent="0.2">
      <c r="D59" s="5" t="s">
        <v>1492</v>
      </c>
      <c r="E59" s="5" t="s">
        <v>13973</v>
      </c>
      <c r="F59" s="5" t="s">
        <v>8556</v>
      </c>
      <c r="G59" s="6" t="s">
        <v>1492</v>
      </c>
      <c r="H59" s="6" t="s">
        <v>13973</v>
      </c>
      <c r="I59" s="6" t="s">
        <v>8556</v>
      </c>
      <c r="J59" s="6" t="s">
        <v>8556</v>
      </c>
    </row>
    <row r="60" spans="4:10" x14ac:dyDescent="0.2">
      <c r="D60" s="5" t="s">
        <v>1492</v>
      </c>
      <c r="E60" s="5" t="s">
        <v>13973</v>
      </c>
      <c r="F60" s="5" t="s">
        <v>8128</v>
      </c>
      <c r="G60" s="6" t="s">
        <v>1492</v>
      </c>
      <c r="H60" s="6" t="s">
        <v>13973</v>
      </c>
      <c r="I60" s="6" t="s">
        <v>18799</v>
      </c>
      <c r="J60" s="6" t="s">
        <v>18799</v>
      </c>
    </row>
    <row r="61" spans="4:10" ht="22.5" x14ac:dyDescent="0.2">
      <c r="D61" s="5" t="s">
        <v>1492</v>
      </c>
      <c r="E61" s="5" t="s">
        <v>13973</v>
      </c>
      <c r="F61" s="5" t="s">
        <v>14519</v>
      </c>
      <c r="G61" s="6" t="s">
        <v>1492</v>
      </c>
      <c r="H61" s="6" t="s">
        <v>10527</v>
      </c>
      <c r="I61" s="6" t="s">
        <v>12423</v>
      </c>
      <c r="J61" s="6" t="s">
        <v>12423</v>
      </c>
    </row>
    <row r="62" spans="4:10" ht="22.5" x14ac:dyDescent="0.2">
      <c r="D62" s="5" t="s">
        <v>1492</v>
      </c>
      <c r="E62" s="5" t="s">
        <v>13973</v>
      </c>
      <c r="F62" s="5" t="s">
        <v>16865</v>
      </c>
      <c r="G62" s="6" t="s">
        <v>1492</v>
      </c>
      <c r="H62" s="6" t="s">
        <v>10527</v>
      </c>
      <c r="I62" s="6" t="s">
        <v>18318</v>
      </c>
      <c r="J62" s="6" t="s">
        <v>18318</v>
      </c>
    </row>
    <row r="63" spans="4:10" ht="22.5" x14ac:dyDescent="0.2">
      <c r="D63" s="5" t="s">
        <v>1492</v>
      </c>
      <c r="E63" s="5" t="s">
        <v>13973</v>
      </c>
      <c r="F63" s="5" t="s">
        <v>4085</v>
      </c>
      <c r="G63" s="6" t="s">
        <v>1492</v>
      </c>
      <c r="H63" s="6" t="s">
        <v>10527</v>
      </c>
      <c r="I63" s="6" t="s">
        <v>14981</v>
      </c>
      <c r="J63" s="6" t="s">
        <v>14981</v>
      </c>
    </row>
    <row r="64" spans="4:10" x14ac:dyDescent="0.2">
      <c r="D64" s="5" t="s">
        <v>1492</v>
      </c>
      <c r="E64" s="5" t="s">
        <v>13973</v>
      </c>
      <c r="F64" s="5" t="s">
        <v>18799</v>
      </c>
      <c r="G64" s="6" t="s">
        <v>1492</v>
      </c>
      <c r="H64" s="6" t="s">
        <v>11525</v>
      </c>
      <c r="I64" s="6" t="s">
        <v>6616</v>
      </c>
      <c r="J64" s="6" t="s">
        <v>3280</v>
      </c>
    </row>
    <row r="65" spans="4:10" x14ac:dyDescent="0.2">
      <c r="D65" s="5" t="s">
        <v>1492</v>
      </c>
      <c r="E65" s="5" t="s">
        <v>12133</v>
      </c>
      <c r="F65" s="5" t="s">
        <v>12133</v>
      </c>
      <c r="G65" s="6" t="s">
        <v>1492</v>
      </c>
      <c r="H65" s="6" t="s">
        <v>11525</v>
      </c>
      <c r="I65" s="6" t="s">
        <v>6616</v>
      </c>
      <c r="J65" s="6" t="s">
        <v>6616</v>
      </c>
    </row>
    <row r="66" spans="4:10" x14ac:dyDescent="0.2">
      <c r="D66" s="5" t="s">
        <v>1492</v>
      </c>
      <c r="E66" s="5" t="s">
        <v>12133</v>
      </c>
      <c r="F66" s="5" t="s">
        <v>10333</v>
      </c>
      <c r="G66" s="6" t="s">
        <v>1492</v>
      </c>
      <c r="H66" s="6" t="s">
        <v>11525</v>
      </c>
      <c r="I66" s="6" t="s">
        <v>6616</v>
      </c>
      <c r="J66" s="6" t="s">
        <v>9904</v>
      </c>
    </row>
    <row r="67" spans="4:10" x14ac:dyDescent="0.2">
      <c r="D67" s="5" t="s">
        <v>1492</v>
      </c>
      <c r="E67" s="5" t="s">
        <v>12133</v>
      </c>
      <c r="F67" s="5" t="s">
        <v>1517</v>
      </c>
      <c r="G67" s="6" t="s">
        <v>1492</v>
      </c>
      <c r="H67" s="6" t="s">
        <v>11525</v>
      </c>
      <c r="I67" s="6" t="s">
        <v>6616</v>
      </c>
      <c r="J67" s="6" t="s">
        <v>3746</v>
      </c>
    </row>
    <row r="68" spans="4:10" x14ac:dyDescent="0.2">
      <c r="D68" s="5" t="s">
        <v>1492</v>
      </c>
      <c r="E68" s="5" t="s">
        <v>12133</v>
      </c>
      <c r="F68" s="5" t="s">
        <v>992</v>
      </c>
      <c r="G68" s="6" t="s">
        <v>1492</v>
      </c>
      <c r="H68" s="6" t="s">
        <v>11525</v>
      </c>
      <c r="I68" s="6" t="s">
        <v>6616</v>
      </c>
      <c r="J68" s="6" t="s">
        <v>15207</v>
      </c>
    </row>
    <row r="69" spans="4:10" x14ac:dyDescent="0.2">
      <c r="D69" s="5" t="s">
        <v>1492</v>
      </c>
      <c r="E69" s="5" t="s">
        <v>12133</v>
      </c>
      <c r="F69" s="5" t="s">
        <v>18774</v>
      </c>
      <c r="G69" s="6" t="s">
        <v>1492</v>
      </c>
      <c r="H69" s="6" t="s">
        <v>11525</v>
      </c>
      <c r="I69" s="6" t="s">
        <v>6488</v>
      </c>
      <c r="J69" s="6" t="s">
        <v>14208</v>
      </c>
    </row>
    <row r="70" spans="4:10" x14ac:dyDescent="0.2">
      <c r="D70" s="5" t="s">
        <v>18355</v>
      </c>
      <c r="E70" s="5" t="s">
        <v>15160</v>
      </c>
      <c r="F70" s="5" t="s">
        <v>15160</v>
      </c>
      <c r="G70" s="6" t="s">
        <v>1492</v>
      </c>
      <c r="H70" s="6" t="s">
        <v>11525</v>
      </c>
      <c r="I70" s="6" t="s">
        <v>6488</v>
      </c>
      <c r="J70" s="6" t="s">
        <v>14274</v>
      </c>
    </row>
    <row r="71" spans="4:10" x14ac:dyDescent="0.2">
      <c r="D71" s="5" t="s">
        <v>18355</v>
      </c>
      <c r="E71" s="5" t="s">
        <v>15160</v>
      </c>
      <c r="F71" s="5" t="s">
        <v>7940</v>
      </c>
      <c r="G71" s="6" t="s">
        <v>1492</v>
      </c>
      <c r="H71" s="6" t="s">
        <v>11525</v>
      </c>
      <c r="I71" s="6" t="s">
        <v>6488</v>
      </c>
      <c r="J71" s="6" t="s">
        <v>6067</v>
      </c>
    </row>
    <row r="72" spans="4:10" x14ac:dyDescent="0.2">
      <c r="D72" s="5" t="s">
        <v>18355</v>
      </c>
      <c r="E72" s="5" t="s">
        <v>15160</v>
      </c>
      <c r="F72" s="5" t="s">
        <v>16185</v>
      </c>
      <c r="G72" s="6" t="s">
        <v>1492</v>
      </c>
      <c r="H72" s="6" t="s">
        <v>11525</v>
      </c>
      <c r="I72" s="6" t="s">
        <v>6488</v>
      </c>
      <c r="J72" s="6" t="s">
        <v>6488</v>
      </c>
    </row>
    <row r="73" spans="4:10" ht="22.5" x14ac:dyDescent="0.2">
      <c r="D73" s="5" t="s">
        <v>18355</v>
      </c>
      <c r="E73" s="5" t="s">
        <v>15160</v>
      </c>
      <c r="F73" s="5" t="s">
        <v>17637</v>
      </c>
      <c r="G73" s="6" t="s">
        <v>1492</v>
      </c>
      <c r="H73" s="6" t="s">
        <v>11525</v>
      </c>
      <c r="I73" s="6" t="s">
        <v>1268</v>
      </c>
      <c r="J73" s="6" t="s">
        <v>17132</v>
      </c>
    </row>
    <row r="74" spans="4:10" ht="22.5" x14ac:dyDescent="0.2">
      <c r="D74" s="5" t="s">
        <v>18355</v>
      </c>
      <c r="E74" s="5" t="s">
        <v>15160</v>
      </c>
      <c r="F74" s="5" t="s">
        <v>15624</v>
      </c>
      <c r="G74" s="6" t="s">
        <v>1492</v>
      </c>
      <c r="H74" s="6" t="s">
        <v>11525</v>
      </c>
      <c r="I74" s="6" t="s">
        <v>1268</v>
      </c>
      <c r="J74" s="6" t="s">
        <v>13249</v>
      </c>
    </row>
    <row r="75" spans="4:10" ht="22.5" x14ac:dyDescent="0.2">
      <c r="D75" s="5" t="s">
        <v>18355</v>
      </c>
      <c r="E75" s="5" t="s">
        <v>15160</v>
      </c>
      <c r="F75" s="5" t="s">
        <v>12497</v>
      </c>
      <c r="G75" s="6" t="s">
        <v>1492</v>
      </c>
      <c r="H75" s="6" t="s">
        <v>11525</v>
      </c>
      <c r="I75" s="6" t="s">
        <v>1268</v>
      </c>
      <c r="J75" s="6" t="s">
        <v>9785</v>
      </c>
    </row>
    <row r="76" spans="4:10" ht="22.5" x14ac:dyDescent="0.2">
      <c r="D76" s="5" t="s">
        <v>18355</v>
      </c>
      <c r="E76" s="5" t="s">
        <v>15160</v>
      </c>
      <c r="F76" s="5" t="s">
        <v>457</v>
      </c>
      <c r="G76" s="6" t="s">
        <v>1492</v>
      </c>
      <c r="H76" s="6" t="s">
        <v>11525</v>
      </c>
      <c r="I76" s="6" t="s">
        <v>1268</v>
      </c>
      <c r="J76" s="6" t="s">
        <v>1268</v>
      </c>
    </row>
    <row r="77" spans="4:10" ht="22.5" x14ac:dyDescent="0.2">
      <c r="D77" s="5" t="s">
        <v>18355</v>
      </c>
      <c r="E77" s="5" t="s">
        <v>15160</v>
      </c>
      <c r="F77" s="5" t="s">
        <v>18274</v>
      </c>
      <c r="G77" s="6" t="s">
        <v>1709</v>
      </c>
      <c r="H77" s="6" t="s">
        <v>17757</v>
      </c>
      <c r="I77" s="6" t="s">
        <v>46</v>
      </c>
      <c r="J77" s="6" t="s">
        <v>46</v>
      </c>
    </row>
    <row r="78" spans="4:10" ht="22.5" x14ac:dyDescent="0.2">
      <c r="D78" s="5" t="s">
        <v>18355</v>
      </c>
      <c r="E78" s="5" t="s">
        <v>5155</v>
      </c>
      <c r="F78" s="5" t="s">
        <v>9102</v>
      </c>
      <c r="G78" s="6" t="s">
        <v>1709</v>
      </c>
      <c r="H78" s="6" t="s">
        <v>17757</v>
      </c>
      <c r="I78" s="6" t="s">
        <v>13269</v>
      </c>
      <c r="J78" s="6" t="s">
        <v>13269</v>
      </c>
    </row>
    <row r="79" spans="4:10" ht="22.5" x14ac:dyDescent="0.2">
      <c r="D79" s="5" t="s">
        <v>18355</v>
      </c>
      <c r="E79" s="5" t="s">
        <v>5155</v>
      </c>
      <c r="F79" s="5" t="s">
        <v>15523</v>
      </c>
      <c r="G79" s="6" t="s">
        <v>1709</v>
      </c>
      <c r="H79" s="6" t="s">
        <v>17757</v>
      </c>
      <c r="I79" s="6" t="s">
        <v>13269</v>
      </c>
      <c r="J79" s="6" t="s">
        <v>13369</v>
      </c>
    </row>
    <row r="80" spans="4:10" ht="22.5" x14ac:dyDescent="0.2">
      <c r="D80" s="5" t="s">
        <v>18355</v>
      </c>
      <c r="E80" s="5" t="s">
        <v>2170</v>
      </c>
      <c r="F80" s="5" t="s">
        <v>2170</v>
      </c>
      <c r="G80" s="6" t="s">
        <v>1709</v>
      </c>
      <c r="H80" s="6" t="s">
        <v>17757</v>
      </c>
      <c r="I80" s="6" t="s">
        <v>13269</v>
      </c>
      <c r="J80" s="6" t="s">
        <v>11511</v>
      </c>
    </row>
    <row r="81" spans="4:10" ht="22.5" x14ac:dyDescent="0.2">
      <c r="D81" s="5" t="s">
        <v>18355</v>
      </c>
      <c r="E81" s="5" t="s">
        <v>2170</v>
      </c>
      <c r="F81" s="5" t="s">
        <v>9564</v>
      </c>
      <c r="G81" s="6" t="s">
        <v>1709</v>
      </c>
      <c r="H81" s="6" t="s">
        <v>17757</v>
      </c>
      <c r="I81" s="6" t="s">
        <v>13269</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6673</v>
      </c>
      <c r="F83" s="5" t="s">
        <v>51</v>
      </c>
      <c r="G83" s="6" t="s">
        <v>1709</v>
      </c>
      <c r="H83" s="6" t="s">
        <v>17757</v>
      </c>
      <c r="I83" s="6" t="s">
        <v>4881</v>
      </c>
      <c r="J83" s="6" t="s">
        <v>3916</v>
      </c>
    </row>
    <row r="84" spans="4:10" x14ac:dyDescent="0.2">
      <c r="D84" s="5" t="s">
        <v>18355</v>
      </c>
      <c r="E84" s="5" t="s">
        <v>6673</v>
      </c>
      <c r="F84" s="5" t="s">
        <v>2410</v>
      </c>
      <c r="G84" s="6" t="s">
        <v>1709</v>
      </c>
      <c r="H84" s="6" t="s">
        <v>17757</v>
      </c>
      <c r="I84" s="6" t="s">
        <v>4881</v>
      </c>
      <c r="J84" s="6" t="s">
        <v>1684</v>
      </c>
    </row>
    <row r="85" spans="4:10" x14ac:dyDescent="0.2">
      <c r="D85" s="5" t="s">
        <v>18355</v>
      </c>
      <c r="E85" s="5" t="s">
        <v>6673</v>
      </c>
      <c r="F85" s="5" t="s">
        <v>9652</v>
      </c>
      <c r="G85" s="6" t="s">
        <v>1709</v>
      </c>
      <c r="H85" s="6" t="s">
        <v>17757</v>
      </c>
      <c r="I85" s="6" t="s">
        <v>4881</v>
      </c>
      <c r="J85" s="6" t="s">
        <v>5557</v>
      </c>
    </row>
    <row r="86" spans="4:10" x14ac:dyDescent="0.2">
      <c r="D86" s="5" t="s">
        <v>18355</v>
      </c>
      <c r="E86" s="5" t="s">
        <v>6673</v>
      </c>
      <c r="F86" s="5" t="s">
        <v>12890</v>
      </c>
      <c r="G86" s="6" t="s">
        <v>1709</v>
      </c>
      <c r="H86" s="6" t="s">
        <v>17757</v>
      </c>
      <c r="I86" s="6" t="s">
        <v>4881</v>
      </c>
      <c r="J86" s="6" t="s">
        <v>4685</v>
      </c>
    </row>
    <row r="87" spans="4:10" x14ac:dyDescent="0.2">
      <c r="D87" s="5" t="s">
        <v>18355</v>
      </c>
      <c r="E87" s="5" t="s">
        <v>6673</v>
      </c>
      <c r="F87" s="5" t="s">
        <v>868</v>
      </c>
      <c r="G87" s="6" t="s">
        <v>1709</v>
      </c>
      <c r="H87" s="6" t="s">
        <v>17757</v>
      </c>
      <c r="I87" s="6" t="s">
        <v>4881</v>
      </c>
      <c r="J87" s="6" t="s">
        <v>10748</v>
      </c>
    </row>
    <row r="88" spans="4:10" x14ac:dyDescent="0.2">
      <c r="D88" s="5" t="s">
        <v>18355</v>
      </c>
      <c r="E88" s="5" t="s">
        <v>6673</v>
      </c>
      <c r="F88" s="5" t="s">
        <v>14654</v>
      </c>
      <c r="G88" s="6" t="s">
        <v>1709</v>
      </c>
      <c r="H88" s="6" t="s">
        <v>17757</v>
      </c>
      <c r="I88" s="6" t="s">
        <v>4881</v>
      </c>
      <c r="J88" s="6" t="s">
        <v>18323</v>
      </c>
    </row>
    <row r="89" spans="4:10" x14ac:dyDescent="0.2">
      <c r="D89" s="5" t="s">
        <v>18355</v>
      </c>
      <c r="E89" s="5" t="s">
        <v>6673</v>
      </c>
      <c r="F89" s="5" t="s">
        <v>12421</v>
      </c>
      <c r="G89" s="6" t="s">
        <v>1709</v>
      </c>
      <c r="H89" s="6" t="s">
        <v>17757</v>
      </c>
      <c r="I89" s="6" t="s">
        <v>4881</v>
      </c>
      <c r="J89" s="6" t="s">
        <v>4881</v>
      </c>
    </row>
    <row r="90" spans="4:10" x14ac:dyDescent="0.2">
      <c r="D90" s="5" t="s">
        <v>18355</v>
      </c>
      <c r="E90" s="5" t="s">
        <v>6673</v>
      </c>
      <c r="F90" s="5" t="s">
        <v>11179</v>
      </c>
      <c r="G90" s="6" t="s">
        <v>1709</v>
      </c>
      <c r="H90" s="6" t="s">
        <v>17757</v>
      </c>
      <c r="I90" s="6" t="s">
        <v>4881</v>
      </c>
      <c r="J90" s="6" t="s">
        <v>6599</v>
      </c>
    </row>
    <row r="91" spans="4:10" x14ac:dyDescent="0.2">
      <c r="D91" s="5" t="s">
        <v>18355</v>
      </c>
      <c r="E91" s="5" t="s">
        <v>6673</v>
      </c>
      <c r="F91" s="5" t="s">
        <v>8008</v>
      </c>
      <c r="G91" s="6" t="s">
        <v>1709</v>
      </c>
      <c r="H91" s="6" t="s">
        <v>17757</v>
      </c>
      <c r="I91" s="6" t="s">
        <v>4881</v>
      </c>
      <c r="J91" s="6" t="s">
        <v>10710</v>
      </c>
    </row>
    <row r="92" spans="4:10" x14ac:dyDescent="0.2">
      <c r="D92" s="5" t="s">
        <v>18355</v>
      </c>
      <c r="E92" s="5" t="s">
        <v>6673</v>
      </c>
      <c r="F92" s="5" t="s">
        <v>2227</v>
      </c>
      <c r="G92" s="6" t="s">
        <v>1709</v>
      </c>
      <c r="H92" s="6" t="s">
        <v>12630</v>
      </c>
      <c r="I92" s="6" t="s">
        <v>18403</v>
      </c>
      <c r="J92" s="6" t="s">
        <v>18403</v>
      </c>
    </row>
    <row r="93" spans="4:10" x14ac:dyDescent="0.2">
      <c r="D93" s="5" t="s">
        <v>5958</v>
      </c>
      <c r="E93" s="5" t="s">
        <v>2698</v>
      </c>
      <c r="F93" s="5" t="s">
        <v>11266</v>
      </c>
      <c r="G93" s="6" t="s">
        <v>1709</v>
      </c>
      <c r="H93" s="6" t="s">
        <v>12630</v>
      </c>
      <c r="I93" s="6" t="s">
        <v>18403</v>
      </c>
      <c r="J93" s="6" t="s">
        <v>17165</v>
      </c>
    </row>
    <row r="94" spans="4:10" x14ac:dyDescent="0.2">
      <c r="D94" s="5" t="s">
        <v>5958</v>
      </c>
      <c r="E94" s="5" t="s">
        <v>2698</v>
      </c>
      <c r="F94" s="5" t="s">
        <v>7099</v>
      </c>
      <c r="G94" s="6" t="s">
        <v>1709</v>
      </c>
      <c r="H94" s="6" t="s">
        <v>12630</v>
      </c>
      <c r="I94" s="6" t="s">
        <v>549</v>
      </c>
      <c r="J94" s="6" t="s">
        <v>549</v>
      </c>
    </row>
    <row r="95" spans="4:10" x14ac:dyDescent="0.2">
      <c r="D95" s="5" t="s">
        <v>5958</v>
      </c>
      <c r="E95" s="5" t="s">
        <v>2698</v>
      </c>
      <c r="F95" s="5" t="s">
        <v>15448</v>
      </c>
      <c r="G95" s="6" t="s">
        <v>1709</v>
      </c>
      <c r="H95" s="6" t="s">
        <v>12630</v>
      </c>
      <c r="I95" s="6" t="s">
        <v>18116</v>
      </c>
      <c r="J95" s="6" t="s">
        <v>18116</v>
      </c>
    </row>
    <row r="96" spans="4:10" x14ac:dyDescent="0.2">
      <c r="D96" s="5" t="s">
        <v>5958</v>
      </c>
      <c r="E96" s="5" t="s">
        <v>2698</v>
      </c>
      <c r="F96" s="5" t="s">
        <v>4288</v>
      </c>
      <c r="G96" s="6" t="s">
        <v>1709</v>
      </c>
      <c r="H96" s="6" t="s">
        <v>12630</v>
      </c>
      <c r="I96" s="6" t="s">
        <v>1018</v>
      </c>
      <c r="J96" s="6" t="s">
        <v>1018</v>
      </c>
    </row>
    <row r="97" spans="4:10" x14ac:dyDescent="0.2">
      <c r="D97" s="5" t="s">
        <v>5958</v>
      </c>
      <c r="E97" s="5" t="s">
        <v>2698</v>
      </c>
      <c r="F97" s="5" t="s">
        <v>12927</v>
      </c>
      <c r="G97" s="6" t="s">
        <v>1709</v>
      </c>
      <c r="H97" s="6" t="s">
        <v>12630</v>
      </c>
      <c r="I97" s="6" t="s">
        <v>1018</v>
      </c>
      <c r="J97" s="6" t="s">
        <v>12250</v>
      </c>
    </row>
    <row r="98" spans="4:10" x14ac:dyDescent="0.2">
      <c r="D98" s="5" t="s">
        <v>5958</v>
      </c>
      <c r="E98" s="5" t="s">
        <v>2698</v>
      </c>
      <c r="F98" s="5" t="s">
        <v>4564</v>
      </c>
      <c r="G98" s="6" t="s">
        <v>1709</v>
      </c>
      <c r="H98" s="6" t="s">
        <v>12630</v>
      </c>
      <c r="I98" s="6" t="s">
        <v>4048</v>
      </c>
      <c r="J98" s="6" t="s">
        <v>9412</v>
      </c>
    </row>
    <row r="99" spans="4:10" ht="22.5" x14ac:dyDescent="0.2">
      <c r="D99" s="5" t="s">
        <v>5958</v>
      </c>
      <c r="E99" s="5" t="s">
        <v>2698</v>
      </c>
      <c r="F99" s="5" t="s">
        <v>1400</v>
      </c>
      <c r="G99" s="6" t="s">
        <v>1709</v>
      </c>
      <c r="H99" s="6" t="s">
        <v>12630</v>
      </c>
      <c r="I99" s="6" t="s">
        <v>4048</v>
      </c>
      <c r="J99" s="6" t="s">
        <v>9984</v>
      </c>
    </row>
    <row r="100" spans="4:10" x14ac:dyDescent="0.2">
      <c r="D100" s="5" t="s">
        <v>5958</v>
      </c>
      <c r="E100" s="5" t="s">
        <v>2698</v>
      </c>
      <c r="F100" s="5" t="s">
        <v>10379</v>
      </c>
      <c r="G100" s="6" t="s">
        <v>1709</v>
      </c>
      <c r="H100" s="6" t="s">
        <v>12630</v>
      </c>
      <c r="I100" s="6" t="s">
        <v>4048</v>
      </c>
      <c r="J100" s="6" t="s">
        <v>12501</v>
      </c>
    </row>
    <row r="101" spans="4:10" x14ac:dyDescent="0.2">
      <c r="D101" s="5" t="s">
        <v>5958</v>
      </c>
      <c r="E101" s="5" t="s">
        <v>2698</v>
      </c>
      <c r="F101" s="5" t="s">
        <v>10073</v>
      </c>
      <c r="G101" s="6" t="s">
        <v>1709</v>
      </c>
      <c r="H101" s="6" t="s">
        <v>12630</v>
      </c>
      <c r="I101" s="6" t="s">
        <v>4048</v>
      </c>
      <c r="J101" s="6" t="s">
        <v>4048</v>
      </c>
    </row>
    <row r="102" spans="4:10" ht="22.5" x14ac:dyDescent="0.2">
      <c r="D102" s="5" t="s">
        <v>5958</v>
      </c>
      <c r="E102" s="5" t="s">
        <v>2698</v>
      </c>
      <c r="F102" s="5" t="s">
        <v>11008</v>
      </c>
      <c r="G102" s="6" t="s">
        <v>1709</v>
      </c>
      <c r="H102" s="6" t="s">
        <v>12630</v>
      </c>
      <c r="I102" s="6" t="s">
        <v>17503</v>
      </c>
      <c r="J102" s="6" t="s">
        <v>5829</v>
      </c>
    </row>
    <row r="103" spans="4:10" ht="22.5" x14ac:dyDescent="0.2">
      <c r="D103" s="5" t="s">
        <v>5958</v>
      </c>
      <c r="E103" s="5" t="s">
        <v>2698</v>
      </c>
      <c r="F103" s="5" t="s">
        <v>5542</v>
      </c>
      <c r="G103" s="6" t="s">
        <v>1709</v>
      </c>
      <c r="H103" s="6" t="s">
        <v>12630</v>
      </c>
      <c r="I103" s="6" t="s">
        <v>17503</v>
      </c>
      <c r="J103" s="6" t="s">
        <v>17503</v>
      </c>
    </row>
    <row r="104" spans="4:10" ht="22.5" x14ac:dyDescent="0.2">
      <c r="D104" s="5" t="s">
        <v>5958</v>
      </c>
      <c r="E104" s="5" t="s">
        <v>5614</v>
      </c>
      <c r="F104" s="5" t="s">
        <v>12131</v>
      </c>
      <c r="G104" s="6" t="s">
        <v>1709</v>
      </c>
      <c r="H104" s="6" t="s">
        <v>12630</v>
      </c>
      <c r="I104" s="6" t="s">
        <v>17503</v>
      </c>
      <c r="J104" s="6" t="s">
        <v>16577</v>
      </c>
    </row>
    <row r="105" spans="4:10" x14ac:dyDescent="0.2">
      <c r="D105" s="5" t="s">
        <v>5958</v>
      </c>
      <c r="E105" s="5" t="s">
        <v>5614</v>
      </c>
      <c r="F105" s="5" t="s">
        <v>14255</v>
      </c>
      <c r="G105" s="6" t="s">
        <v>1709</v>
      </c>
      <c r="H105" s="6" t="s">
        <v>12630</v>
      </c>
      <c r="I105" s="6" t="s">
        <v>2292</v>
      </c>
      <c r="J105" s="6" t="s">
        <v>4423</v>
      </c>
    </row>
    <row r="106" spans="4:10" x14ac:dyDescent="0.2">
      <c r="D106" s="5" t="s">
        <v>5958</v>
      </c>
      <c r="E106" s="5" t="s">
        <v>5614</v>
      </c>
      <c r="F106" s="5" t="s">
        <v>7319</v>
      </c>
      <c r="G106" s="6" t="s">
        <v>1709</v>
      </c>
      <c r="H106" s="6" t="s">
        <v>12630</v>
      </c>
      <c r="I106" s="6" t="s">
        <v>2292</v>
      </c>
      <c r="J106" s="6" t="s">
        <v>5326</v>
      </c>
    </row>
    <row r="107" spans="4:10" x14ac:dyDescent="0.2">
      <c r="D107" s="5" t="s">
        <v>5958</v>
      </c>
      <c r="E107" s="5" t="s">
        <v>5614</v>
      </c>
      <c r="F107" s="5" t="s">
        <v>5656</v>
      </c>
      <c r="G107" s="6" t="s">
        <v>1709</v>
      </c>
      <c r="H107" s="6" t="s">
        <v>12630</v>
      </c>
      <c r="I107" s="6" t="s">
        <v>2292</v>
      </c>
      <c r="J107" s="6" t="s">
        <v>2292</v>
      </c>
    </row>
    <row r="108" spans="4:10" x14ac:dyDescent="0.2">
      <c r="D108" s="5" t="s">
        <v>5958</v>
      </c>
      <c r="E108" s="5" t="s">
        <v>5614</v>
      </c>
      <c r="F108" s="5" t="s">
        <v>13096</v>
      </c>
      <c r="G108" s="6" t="s">
        <v>1709</v>
      </c>
      <c r="H108" s="6" t="s">
        <v>12630</v>
      </c>
      <c r="I108" s="6" t="s">
        <v>7245</v>
      </c>
      <c r="J108" s="6" t="s">
        <v>11374</v>
      </c>
    </row>
    <row r="109" spans="4:10" x14ac:dyDescent="0.2">
      <c r="D109" s="5" t="s">
        <v>5958</v>
      </c>
      <c r="E109" s="5" t="s">
        <v>18822</v>
      </c>
      <c r="F109" s="5" t="s">
        <v>18822</v>
      </c>
      <c r="G109" s="6" t="s">
        <v>1709</v>
      </c>
      <c r="H109" s="6" t="s">
        <v>12630</v>
      </c>
      <c r="I109" s="6" t="s">
        <v>7245</v>
      </c>
      <c r="J109" s="6" t="s">
        <v>6866</v>
      </c>
    </row>
    <row r="110" spans="4:10" x14ac:dyDescent="0.2">
      <c r="D110" s="5" t="s">
        <v>5958</v>
      </c>
      <c r="E110" s="5" t="s">
        <v>18822</v>
      </c>
      <c r="F110" s="5" t="s">
        <v>10494</v>
      </c>
      <c r="G110" s="6" t="s">
        <v>1709</v>
      </c>
      <c r="H110" s="6" t="s">
        <v>12630</v>
      </c>
      <c r="I110" s="6" t="s">
        <v>7245</v>
      </c>
      <c r="J110" s="6" t="s">
        <v>9771</v>
      </c>
    </row>
    <row r="111" spans="4:10" x14ac:dyDescent="0.2">
      <c r="D111" s="5" t="s">
        <v>5958</v>
      </c>
      <c r="E111" s="5" t="s">
        <v>12704</v>
      </c>
      <c r="F111" s="5" t="s">
        <v>5605</v>
      </c>
      <c r="G111" s="6" t="s">
        <v>1709</v>
      </c>
      <c r="H111" s="6" t="s">
        <v>12630</v>
      </c>
      <c r="I111" s="6" t="s">
        <v>7245</v>
      </c>
      <c r="J111" s="6" t="s">
        <v>7245</v>
      </c>
    </row>
    <row r="112" spans="4:10" x14ac:dyDescent="0.2">
      <c r="D112" s="5" t="s">
        <v>5958</v>
      </c>
      <c r="E112" s="5" t="s">
        <v>12704</v>
      </c>
      <c r="F112" s="5" t="s">
        <v>11023</v>
      </c>
      <c r="G112" s="6" t="s">
        <v>1709</v>
      </c>
      <c r="H112" s="6" t="s">
        <v>12630</v>
      </c>
      <c r="I112" s="6" t="s">
        <v>1623</v>
      </c>
      <c r="J112" s="6" t="s">
        <v>1623</v>
      </c>
    </row>
    <row r="113" spans="4:10" x14ac:dyDescent="0.2">
      <c r="D113" s="5" t="s">
        <v>5958</v>
      </c>
      <c r="E113" s="5" t="s">
        <v>12704</v>
      </c>
      <c r="F113" s="5" t="s">
        <v>10763</v>
      </c>
      <c r="G113" s="6" t="s">
        <v>1709</v>
      </c>
      <c r="H113" s="6" t="s">
        <v>8807</v>
      </c>
      <c r="I113" s="6" t="s">
        <v>1675</v>
      </c>
      <c r="J113" s="6" t="s">
        <v>194</v>
      </c>
    </row>
    <row r="114" spans="4:10" x14ac:dyDescent="0.2">
      <c r="D114" s="5" t="s">
        <v>5958</v>
      </c>
      <c r="E114" s="5" t="s">
        <v>12704</v>
      </c>
      <c r="F114" s="5" t="s">
        <v>14793</v>
      </c>
      <c r="G114" s="6" t="s">
        <v>1709</v>
      </c>
      <c r="H114" s="6" t="s">
        <v>8807</v>
      </c>
      <c r="I114" s="6" t="s">
        <v>1675</v>
      </c>
      <c r="J114" s="6" t="s">
        <v>1675</v>
      </c>
    </row>
    <row r="115" spans="4:10" x14ac:dyDescent="0.2">
      <c r="D115" s="5" t="s">
        <v>5958</v>
      </c>
      <c r="E115" s="5" t="s">
        <v>12704</v>
      </c>
      <c r="F115" s="5" t="s">
        <v>11955</v>
      </c>
      <c r="G115" s="6" t="s">
        <v>1709</v>
      </c>
      <c r="H115" s="6" t="s">
        <v>8807</v>
      </c>
      <c r="I115" s="6" t="s">
        <v>1675</v>
      </c>
      <c r="J115" s="6" t="s">
        <v>18276</v>
      </c>
    </row>
    <row r="116" spans="4:10" x14ac:dyDescent="0.2">
      <c r="D116" s="5" t="s">
        <v>5958</v>
      </c>
      <c r="E116" s="5" t="s">
        <v>12704</v>
      </c>
      <c r="F116" s="5" t="s">
        <v>8766</v>
      </c>
      <c r="G116" s="6" t="s">
        <v>1709</v>
      </c>
      <c r="H116" s="6" t="s">
        <v>8807</v>
      </c>
      <c r="I116" s="6" t="s">
        <v>9128</v>
      </c>
      <c r="J116" s="6" t="s">
        <v>8002</v>
      </c>
    </row>
    <row r="117" spans="4:10" x14ac:dyDescent="0.2">
      <c r="D117" s="5" t="s">
        <v>12506</v>
      </c>
      <c r="E117" s="5" t="s">
        <v>3429</v>
      </c>
      <c r="F117" s="5" t="s">
        <v>15181</v>
      </c>
      <c r="G117" s="6" t="s">
        <v>1709</v>
      </c>
      <c r="H117" s="6" t="s">
        <v>8807</v>
      </c>
      <c r="I117" s="6" t="s">
        <v>9128</v>
      </c>
      <c r="J117" s="6" t="s">
        <v>9128</v>
      </c>
    </row>
    <row r="118" spans="4:10" x14ac:dyDescent="0.2">
      <c r="D118" s="5" t="s">
        <v>12506</v>
      </c>
      <c r="E118" s="5" t="s">
        <v>3429</v>
      </c>
      <c r="F118" s="5" t="s">
        <v>14586</v>
      </c>
      <c r="G118" s="6" t="s">
        <v>1709</v>
      </c>
      <c r="H118" s="6" t="s">
        <v>8807</v>
      </c>
      <c r="I118" s="6" t="s">
        <v>15234</v>
      </c>
      <c r="J118" s="6" t="s">
        <v>12812</v>
      </c>
    </row>
    <row r="119" spans="4:10" x14ac:dyDescent="0.2">
      <c r="D119" s="5" t="s">
        <v>12506</v>
      </c>
      <c r="E119" s="5" t="s">
        <v>3429</v>
      </c>
      <c r="F119" s="5" t="s">
        <v>14149</v>
      </c>
      <c r="G119" s="6" t="s">
        <v>1709</v>
      </c>
      <c r="H119" s="6" t="s">
        <v>8807</v>
      </c>
      <c r="I119" s="6" t="s">
        <v>15234</v>
      </c>
      <c r="J119" s="6" t="s">
        <v>2410</v>
      </c>
    </row>
    <row r="120" spans="4:10" x14ac:dyDescent="0.2">
      <c r="D120" s="5" t="s">
        <v>12506</v>
      </c>
      <c r="E120" s="5" t="s">
        <v>3429</v>
      </c>
      <c r="F120" s="5" t="s">
        <v>10319</v>
      </c>
      <c r="G120" s="6" t="s">
        <v>1709</v>
      </c>
      <c r="H120" s="6" t="s">
        <v>8807</v>
      </c>
      <c r="I120" s="6" t="s">
        <v>15234</v>
      </c>
      <c r="J120" s="6" t="s">
        <v>15234</v>
      </c>
    </row>
    <row r="121" spans="4:10" x14ac:dyDescent="0.2">
      <c r="D121" s="5" t="s">
        <v>12506</v>
      </c>
      <c r="E121" s="5" t="s">
        <v>3429</v>
      </c>
      <c r="F121" s="5" t="s">
        <v>18263</v>
      </c>
      <c r="G121" s="6" t="s">
        <v>1709</v>
      </c>
      <c r="H121" s="6" t="s">
        <v>8807</v>
      </c>
      <c r="I121" s="6" t="s">
        <v>4315</v>
      </c>
      <c r="J121" s="6" t="s">
        <v>4315</v>
      </c>
    </row>
    <row r="122" spans="4:10" ht="22.5" x14ac:dyDescent="0.2">
      <c r="D122" s="5" t="s">
        <v>12506</v>
      </c>
      <c r="E122" s="5" t="s">
        <v>3429</v>
      </c>
      <c r="F122" s="5" t="s">
        <v>13826</v>
      </c>
      <c r="G122" s="6" t="s">
        <v>1709</v>
      </c>
      <c r="H122" s="6" t="s">
        <v>8807</v>
      </c>
      <c r="I122" s="6" t="s">
        <v>13555</v>
      </c>
      <c r="J122" s="6" t="s">
        <v>12604</v>
      </c>
    </row>
    <row r="123" spans="4:10" ht="22.5" x14ac:dyDescent="0.2">
      <c r="D123" s="5" t="s">
        <v>12506</v>
      </c>
      <c r="E123" s="5" t="s">
        <v>2459</v>
      </c>
      <c r="F123" s="5" t="s">
        <v>8751</v>
      </c>
      <c r="G123" s="6" t="s">
        <v>1709</v>
      </c>
      <c r="H123" s="6" t="s">
        <v>8807</v>
      </c>
      <c r="I123" s="6" t="s">
        <v>13555</v>
      </c>
      <c r="J123" s="6" t="s">
        <v>13678</v>
      </c>
    </row>
    <row r="124" spans="4:10" ht="22.5" x14ac:dyDescent="0.2">
      <c r="D124" s="5" t="s">
        <v>12506</v>
      </c>
      <c r="E124" s="5" t="s">
        <v>2459</v>
      </c>
      <c r="F124" s="5" t="s">
        <v>14610</v>
      </c>
      <c r="G124" s="6" t="s">
        <v>1709</v>
      </c>
      <c r="H124" s="6" t="s">
        <v>8807</v>
      </c>
      <c r="I124" s="6" t="s">
        <v>13555</v>
      </c>
      <c r="J124" s="6" t="s">
        <v>18591</v>
      </c>
    </row>
    <row r="125" spans="4:10" ht="22.5" x14ac:dyDescent="0.2">
      <c r="D125" s="5" t="s">
        <v>12506</v>
      </c>
      <c r="E125" s="5" t="s">
        <v>2459</v>
      </c>
      <c r="F125" s="5" t="s">
        <v>3654</v>
      </c>
      <c r="G125" s="6" t="s">
        <v>1709</v>
      </c>
      <c r="H125" s="6" t="s">
        <v>8807</v>
      </c>
      <c r="I125" s="6" t="s">
        <v>13555</v>
      </c>
      <c r="J125" s="6" t="s">
        <v>13555</v>
      </c>
    </row>
    <row r="126" spans="4:10" ht="22.5" x14ac:dyDescent="0.2">
      <c r="D126" s="5" t="s">
        <v>12506</v>
      </c>
      <c r="E126" s="5" t="s">
        <v>2459</v>
      </c>
      <c r="F126" s="5" t="s">
        <v>5786</v>
      </c>
      <c r="G126" s="6" t="s">
        <v>1709</v>
      </c>
      <c r="H126" s="6" t="s">
        <v>8807</v>
      </c>
      <c r="I126" s="6" t="s">
        <v>3718</v>
      </c>
      <c r="J126" s="6" t="s">
        <v>9342</v>
      </c>
    </row>
    <row r="127" spans="4:10" ht="22.5" x14ac:dyDescent="0.2">
      <c r="D127" s="5" t="s">
        <v>12506</v>
      </c>
      <c r="E127" s="5" t="s">
        <v>2459</v>
      </c>
      <c r="F127" s="5" t="s">
        <v>10696</v>
      </c>
      <c r="G127" s="6" t="s">
        <v>1709</v>
      </c>
      <c r="H127" s="6" t="s">
        <v>8807</v>
      </c>
      <c r="I127" s="6" t="s">
        <v>3718</v>
      </c>
      <c r="J127" s="6" t="s">
        <v>13027</v>
      </c>
    </row>
    <row r="128" spans="4:10" ht="22.5" x14ac:dyDescent="0.2">
      <c r="D128" s="5" t="s">
        <v>12506</v>
      </c>
      <c r="E128" s="5" t="s">
        <v>2459</v>
      </c>
      <c r="F128" s="5" t="s">
        <v>15718</v>
      </c>
      <c r="G128" s="6" t="s">
        <v>1709</v>
      </c>
      <c r="H128" s="6" t="s">
        <v>8807</v>
      </c>
      <c r="I128" s="6" t="s">
        <v>3718</v>
      </c>
      <c r="J128" s="6" t="s">
        <v>11049</v>
      </c>
    </row>
    <row r="129" spans="4:10" ht="22.5" x14ac:dyDescent="0.2">
      <c r="D129" s="5" t="s">
        <v>17539</v>
      </c>
      <c r="E129" s="5" t="s">
        <v>7757</v>
      </c>
      <c r="F129" s="5" t="s">
        <v>7757</v>
      </c>
      <c r="G129" s="6" t="s">
        <v>1709</v>
      </c>
      <c r="H129" s="6" t="s">
        <v>8807</v>
      </c>
      <c r="I129" s="6" t="s">
        <v>3718</v>
      </c>
      <c r="J129" s="6" t="s">
        <v>6834</v>
      </c>
    </row>
    <row r="130" spans="4:10" ht="22.5" x14ac:dyDescent="0.2">
      <c r="D130" s="5" t="s">
        <v>17539</v>
      </c>
      <c r="E130" s="5" t="s">
        <v>7757</v>
      </c>
      <c r="F130" s="5" t="s">
        <v>3618</v>
      </c>
      <c r="G130" s="6" t="s">
        <v>1709</v>
      </c>
      <c r="H130" s="6" t="s">
        <v>8807</v>
      </c>
      <c r="I130" s="6" t="s">
        <v>3718</v>
      </c>
      <c r="J130" s="6" t="s">
        <v>18243</v>
      </c>
    </row>
    <row r="131" spans="4:10" ht="22.5" x14ac:dyDescent="0.2">
      <c r="D131" s="5" t="s">
        <v>17539</v>
      </c>
      <c r="E131" s="5" t="s">
        <v>7757</v>
      </c>
      <c r="F131" s="5" t="s">
        <v>2679</v>
      </c>
      <c r="G131" s="6" t="s">
        <v>1709</v>
      </c>
      <c r="H131" s="6" t="s">
        <v>8807</v>
      </c>
      <c r="I131" s="6" t="s">
        <v>3718</v>
      </c>
      <c r="J131" s="6" t="s">
        <v>3718</v>
      </c>
    </row>
    <row r="132" spans="4:10" x14ac:dyDescent="0.2">
      <c r="D132" s="5" t="s">
        <v>17539</v>
      </c>
      <c r="E132" s="5" t="s">
        <v>628</v>
      </c>
      <c r="F132" s="5" t="s">
        <v>12141</v>
      </c>
      <c r="G132" s="6" t="s">
        <v>1709</v>
      </c>
      <c r="H132" s="6" t="s">
        <v>8807</v>
      </c>
      <c r="I132" s="6" t="s">
        <v>14110</v>
      </c>
      <c r="J132" s="6" t="s">
        <v>14609</v>
      </c>
    </row>
    <row r="133" spans="4:10" x14ac:dyDescent="0.2">
      <c r="D133" s="5" t="s">
        <v>17539</v>
      </c>
      <c r="E133" s="5" t="s">
        <v>628</v>
      </c>
      <c r="F133" s="5" t="s">
        <v>3958</v>
      </c>
      <c r="G133" s="6" t="s">
        <v>1709</v>
      </c>
      <c r="H133" s="6" t="s">
        <v>8807</v>
      </c>
      <c r="I133" s="6" t="s">
        <v>14110</v>
      </c>
      <c r="J133" s="6" t="s">
        <v>14110</v>
      </c>
    </row>
    <row r="134" spans="4:10" ht="22.5" x14ac:dyDescent="0.2">
      <c r="D134" s="5" t="s">
        <v>17539</v>
      </c>
      <c r="E134" s="5" t="s">
        <v>10723</v>
      </c>
      <c r="F134" s="5" t="s">
        <v>18073</v>
      </c>
      <c r="G134" s="6" t="s">
        <v>1709</v>
      </c>
      <c r="H134" s="6" t="s">
        <v>8807</v>
      </c>
      <c r="I134" s="6" t="s">
        <v>2914</v>
      </c>
      <c r="J134" s="6" t="s">
        <v>2914</v>
      </c>
    </row>
    <row r="135" spans="4:10" x14ac:dyDescent="0.2">
      <c r="D135" s="5" t="s">
        <v>17539</v>
      </c>
      <c r="E135" s="5" t="s">
        <v>10723</v>
      </c>
      <c r="F135" s="5" t="s">
        <v>17680</v>
      </c>
      <c r="G135" s="6" t="s">
        <v>1709</v>
      </c>
      <c r="H135" s="6" t="s">
        <v>8807</v>
      </c>
      <c r="I135" s="6" t="s">
        <v>9057</v>
      </c>
      <c r="J135" s="6" t="s">
        <v>7713</v>
      </c>
    </row>
    <row r="136" spans="4:10" x14ac:dyDescent="0.2">
      <c r="D136" s="5" t="s">
        <v>16542</v>
      </c>
      <c r="E136" s="5" t="s">
        <v>9643</v>
      </c>
      <c r="F136" s="5" t="s">
        <v>9643</v>
      </c>
      <c r="G136" s="6" t="s">
        <v>1709</v>
      </c>
      <c r="H136" s="6" t="s">
        <v>8807</v>
      </c>
      <c r="I136" s="6" t="s">
        <v>9057</v>
      </c>
      <c r="J136" s="6" t="s">
        <v>11930</v>
      </c>
    </row>
    <row r="137" spans="4:10" x14ac:dyDescent="0.2">
      <c r="D137" s="5" t="s">
        <v>16542</v>
      </c>
      <c r="E137" s="5" t="s">
        <v>9643</v>
      </c>
      <c r="F137" s="5" t="s">
        <v>16997</v>
      </c>
      <c r="G137" s="6" t="s">
        <v>1709</v>
      </c>
      <c r="H137" s="6" t="s">
        <v>8807</v>
      </c>
      <c r="I137" s="6" t="s">
        <v>9057</v>
      </c>
      <c r="J137" s="6" t="s">
        <v>9057</v>
      </c>
    </row>
    <row r="138" spans="4:10" ht="22.5" x14ac:dyDescent="0.2">
      <c r="D138" s="5" t="s">
        <v>16542</v>
      </c>
      <c r="E138" s="5" t="s">
        <v>9643</v>
      </c>
      <c r="F138" s="5" t="s">
        <v>13246</v>
      </c>
      <c r="G138" s="6" t="s">
        <v>8093</v>
      </c>
      <c r="H138" s="6" t="s">
        <v>18173</v>
      </c>
      <c r="I138" s="6" t="s">
        <v>18783</v>
      </c>
      <c r="J138" s="6" t="s">
        <v>18783</v>
      </c>
    </row>
    <row r="139" spans="4:10" ht="22.5" x14ac:dyDescent="0.2">
      <c r="D139" s="5" t="s">
        <v>16542</v>
      </c>
      <c r="E139" s="5" t="s">
        <v>9643</v>
      </c>
      <c r="F139" s="5" t="s">
        <v>8846</v>
      </c>
      <c r="G139" s="6" t="s">
        <v>8093</v>
      </c>
      <c r="H139" s="6" t="s">
        <v>18173</v>
      </c>
      <c r="I139" s="6" t="s">
        <v>18783</v>
      </c>
      <c r="J139" s="6" t="s">
        <v>479</v>
      </c>
    </row>
    <row r="140" spans="4:10" ht="22.5" x14ac:dyDescent="0.2">
      <c r="D140" s="5" t="s">
        <v>16542</v>
      </c>
      <c r="E140" s="5" t="s">
        <v>9643</v>
      </c>
      <c r="F140" s="5" t="s">
        <v>11292</v>
      </c>
      <c r="G140" s="6" t="s">
        <v>8093</v>
      </c>
      <c r="H140" s="6" t="s">
        <v>18173</v>
      </c>
      <c r="I140" s="6" t="s">
        <v>18783</v>
      </c>
      <c r="J140" s="6" t="s">
        <v>12661</v>
      </c>
    </row>
    <row r="141" spans="4:10" ht="22.5" x14ac:dyDescent="0.2">
      <c r="D141" s="5" t="s">
        <v>16542</v>
      </c>
      <c r="E141" s="5" t="s">
        <v>9643</v>
      </c>
      <c r="F141" s="5" t="s">
        <v>17993</v>
      </c>
      <c r="G141" s="6" t="s">
        <v>8093</v>
      </c>
      <c r="H141" s="6" t="s">
        <v>18173</v>
      </c>
      <c r="I141" s="6" t="s">
        <v>5974</v>
      </c>
      <c r="J141" s="6" t="s">
        <v>17484</v>
      </c>
    </row>
    <row r="142" spans="4:10" ht="22.5" x14ac:dyDescent="0.2">
      <c r="D142" s="5" t="s">
        <v>16542</v>
      </c>
      <c r="E142" s="5" t="s">
        <v>16564</v>
      </c>
      <c r="F142" s="5" t="s">
        <v>3652</v>
      </c>
      <c r="G142" s="6" t="s">
        <v>8093</v>
      </c>
      <c r="H142" s="6" t="s">
        <v>18173</v>
      </c>
      <c r="I142" s="6" t="s">
        <v>5974</v>
      </c>
      <c r="J142" s="6" t="s">
        <v>5974</v>
      </c>
    </row>
    <row r="143" spans="4:10" ht="22.5" x14ac:dyDescent="0.2">
      <c r="D143" s="5" t="s">
        <v>16542</v>
      </c>
      <c r="E143" s="5" t="s">
        <v>16564</v>
      </c>
      <c r="F143" s="5" t="s">
        <v>18035</v>
      </c>
      <c r="G143" s="6" t="s">
        <v>8093</v>
      </c>
      <c r="H143" s="6" t="s">
        <v>18173</v>
      </c>
      <c r="I143" s="6" t="s">
        <v>5974</v>
      </c>
      <c r="J143" s="6" t="s">
        <v>2917</v>
      </c>
    </row>
    <row r="144" spans="4:10" ht="22.5" x14ac:dyDescent="0.2">
      <c r="D144" s="5" t="s">
        <v>16542</v>
      </c>
      <c r="E144" s="5" t="s">
        <v>16564</v>
      </c>
      <c r="F144" s="5" t="s">
        <v>3227</v>
      </c>
      <c r="G144" s="6" t="s">
        <v>8093</v>
      </c>
      <c r="H144" s="6" t="s">
        <v>18173</v>
      </c>
      <c r="I144" s="6" t="s">
        <v>18434</v>
      </c>
      <c r="J144" s="6" t="s">
        <v>18434</v>
      </c>
    </row>
    <row r="145" spans="4:10" ht="22.5" x14ac:dyDescent="0.2">
      <c r="D145" s="5" t="s">
        <v>16542</v>
      </c>
      <c r="E145" s="5" t="s">
        <v>8704</v>
      </c>
      <c r="F145" s="5" t="s">
        <v>8704</v>
      </c>
      <c r="G145" s="6" t="s">
        <v>8093</v>
      </c>
      <c r="H145" s="6" t="s">
        <v>18173</v>
      </c>
      <c r="I145" s="6" t="s">
        <v>18434</v>
      </c>
      <c r="J145" s="6" t="s">
        <v>14382</v>
      </c>
    </row>
    <row r="146" spans="4:10" ht="22.5" x14ac:dyDescent="0.2">
      <c r="D146" s="5" t="s">
        <v>16542</v>
      </c>
      <c r="E146" s="5" t="s">
        <v>8704</v>
      </c>
      <c r="F146" s="5" t="s">
        <v>7215</v>
      </c>
      <c r="G146" s="6" t="s">
        <v>8093</v>
      </c>
      <c r="H146" s="6" t="s">
        <v>18173</v>
      </c>
      <c r="I146" s="6" t="s">
        <v>1154</v>
      </c>
      <c r="J146" s="6" t="s">
        <v>9481</v>
      </c>
    </row>
    <row r="147" spans="4:10" ht="22.5" x14ac:dyDescent="0.2">
      <c r="D147" s="5" t="s">
        <v>16542</v>
      </c>
      <c r="E147" s="5" t="s">
        <v>8704</v>
      </c>
      <c r="F147" s="5" t="s">
        <v>15468</v>
      </c>
      <c r="G147" s="6" t="s">
        <v>8093</v>
      </c>
      <c r="H147" s="6" t="s">
        <v>18173</v>
      </c>
      <c r="I147" s="6" t="s">
        <v>1154</v>
      </c>
      <c r="J147" s="6" t="s">
        <v>1154</v>
      </c>
    </row>
    <row r="148" spans="4:10" ht="22.5" x14ac:dyDescent="0.2">
      <c r="D148" s="5" t="s">
        <v>16542</v>
      </c>
      <c r="E148" s="5" t="s">
        <v>8704</v>
      </c>
      <c r="F148" s="5" t="s">
        <v>4525</v>
      </c>
      <c r="G148" s="6" t="s">
        <v>8093</v>
      </c>
      <c r="H148" s="6" t="s">
        <v>18173</v>
      </c>
      <c r="I148" s="6" t="s">
        <v>1154</v>
      </c>
      <c r="J148" s="6" t="s">
        <v>16390</v>
      </c>
    </row>
    <row r="149" spans="4:10" x14ac:dyDescent="0.2">
      <c r="D149" s="5" t="s">
        <v>16542</v>
      </c>
      <c r="E149" s="5" t="s">
        <v>8704</v>
      </c>
      <c r="F149" s="5" t="s">
        <v>17689</v>
      </c>
      <c r="G149" s="6" t="s">
        <v>8093</v>
      </c>
      <c r="H149" s="6" t="s">
        <v>2599</v>
      </c>
      <c r="I149" s="6" t="s">
        <v>12129</v>
      </c>
      <c r="J149" s="6" t="s">
        <v>12408</v>
      </c>
    </row>
    <row r="150" spans="4:10" x14ac:dyDescent="0.2">
      <c r="D150" s="5" t="s">
        <v>3080</v>
      </c>
      <c r="E150" s="5" t="s">
        <v>11111</v>
      </c>
      <c r="F150" s="5" t="s">
        <v>11111</v>
      </c>
      <c r="G150" s="6" t="s">
        <v>8093</v>
      </c>
      <c r="H150" s="6" t="s">
        <v>2599</v>
      </c>
      <c r="I150" s="6" t="s">
        <v>12129</v>
      </c>
      <c r="J150" s="6" t="s">
        <v>12129</v>
      </c>
    </row>
    <row r="151" spans="4:10" x14ac:dyDescent="0.2">
      <c r="D151" s="5" t="s">
        <v>3080</v>
      </c>
      <c r="E151" s="5" t="s">
        <v>14448</v>
      </c>
      <c r="F151" s="5" t="s">
        <v>4622</v>
      </c>
      <c r="G151" s="6" t="s">
        <v>8093</v>
      </c>
      <c r="H151" s="6" t="s">
        <v>2599</v>
      </c>
      <c r="I151" s="6" t="s">
        <v>12129</v>
      </c>
      <c r="J151" s="6" t="s">
        <v>8985</v>
      </c>
    </row>
    <row r="152" spans="4:10" x14ac:dyDescent="0.2">
      <c r="D152" s="5" t="s">
        <v>3080</v>
      </c>
      <c r="E152" s="5" t="s">
        <v>14448</v>
      </c>
      <c r="F152" s="5" t="s">
        <v>4637</v>
      </c>
      <c r="G152" s="6" t="s">
        <v>8093</v>
      </c>
      <c r="H152" s="6" t="s">
        <v>2599</v>
      </c>
      <c r="I152" s="6" t="s">
        <v>12129</v>
      </c>
      <c r="J152" s="6" t="s">
        <v>9850</v>
      </c>
    </row>
    <row r="153" spans="4:10" x14ac:dyDescent="0.2">
      <c r="D153" s="5" t="s">
        <v>3080</v>
      </c>
      <c r="E153" s="5" t="s">
        <v>14448</v>
      </c>
      <c r="F153" s="5" t="s">
        <v>5999</v>
      </c>
      <c r="G153" s="6" t="s">
        <v>8093</v>
      </c>
      <c r="H153" s="6" t="s">
        <v>2599</v>
      </c>
      <c r="I153" s="6" t="s">
        <v>12129</v>
      </c>
      <c r="J153" s="6" t="s">
        <v>6564</v>
      </c>
    </row>
    <row r="154" spans="4:10" x14ac:dyDescent="0.2">
      <c r="D154" s="5" t="s">
        <v>3080</v>
      </c>
      <c r="E154" s="5" t="s">
        <v>14448</v>
      </c>
      <c r="F154" s="5" t="s">
        <v>5995</v>
      </c>
      <c r="G154" s="6" t="s">
        <v>8093</v>
      </c>
      <c r="H154" s="6" t="s">
        <v>2599</v>
      </c>
      <c r="I154" s="6" t="s">
        <v>12129</v>
      </c>
      <c r="J154" s="6" t="s">
        <v>12386</v>
      </c>
    </row>
    <row r="155" spans="4:10" x14ac:dyDescent="0.2">
      <c r="D155" s="5" t="s">
        <v>3080</v>
      </c>
      <c r="E155" s="5" t="s">
        <v>14448</v>
      </c>
      <c r="F155" s="5" t="s">
        <v>4764</v>
      </c>
      <c r="G155" s="6" t="s">
        <v>8093</v>
      </c>
      <c r="H155" s="6" t="s">
        <v>2599</v>
      </c>
      <c r="I155" s="6" t="s">
        <v>5829</v>
      </c>
      <c r="J155" s="6" t="s">
        <v>5829</v>
      </c>
    </row>
    <row r="156" spans="4:10" x14ac:dyDescent="0.2">
      <c r="D156" s="5" t="s">
        <v>3080</v>
      </c>
      <c r="E156" s="5" t="s">
        <v>14448</v>
      </c>
      <c r="F156" s="5" t="s">
        <v>14364</v>
      </c>
      <c r="G156" s="6" t="s">
        <v>8093</v>
      </c>
      <c r="H156" s="6" t="s">
        <v>2599</v>
      </c>
      <c r="I156" s="6" t="s">
        <v>10374</v>
      </c>
      <c r="J156" s="6" t="s">
        <v>5356</v>
      </c>
    </row>
    <row r="157" spans="4:10" x14ac:dyDescent="0.2">
      <c r="D157" s="5" t="s">
        <v>3080</v>
      </c>
      <c r="E157" s="5" t="s">
        <v>14448</v>
      </c>
      <c r="F157" s="5" t="s">
        <v>11466</v>
      </c>
      <c r="G157" s="6" t="s">
        <v>8093</v>
      </c>
      <c r="H157" s="6" t="s">
        <v>2599</v>
      </c>
      <c r="I157" s="6" t="s">
        <v>10374</v>
      </c>
      <c r="J157" s="6" t="s">
        <v>10374</v>
      </c>
    </row>
    <row r="158" spans="4:10" x14ac:dyDescent="0.2">
      <c r="G158" s="6" t="s">
        <v>8093</v>
      </c>
      <c r="H158" s="6" t="s">
        <v>2599</v>
      </c>
      <c r="I158" s="6" t="s">
        <v>10374</v>
      </c>
      <c r="J158" s="6" t="s">
        <v>14614</v>
      </c>
    </row>
    <row r="159" spans="4:10" ht="22.5" x14ac:dyDescent="0.2">
      <c r="G159" s="6" t="s">
        <v>8093</v>
      </c>
      <c r="H159" s="6" t="s">
        <v>5889</v>
      </c>
      <c r="I159" s="6" t="s">
        <v>39</v>
      </c>
      <c r="J159" s="6" t="s">
        <v>39</v>
      </c>
    </row>
    <row r="160" spans="4:10" ht="22.5" x14ac:dyDescent="0.2">
      <c r="G160" s="6" t="s">
        <v>8093</v>
      </c>
      <c r="H160" s="6" t="s">
        <v>5889</v>
      </c>
      <c r="I160" s="6" t="s">
        <v>39</v>
      </c>
      <c r="J160" s="6" t="s">
        <v>17306</v>
      </c>
    </row>
    <row r="161" spans="7:10" ht="22.5" x14ac:dyDescent="0.2">
      <c r="G161" s="6" t="s">
        <v>8093</v>
      </c>
      <c r="H161" s="6" t="s">
        <v>5889</v>
      </c>
      <c r="I161" s="6" t="s">
        <v>1828</v>
      </c>
      <c r="J161" s="6" t="s">
        <v>2211</v>
      </c>
    </row>
    <row r="162" spans="7:10" ht="22.5" x14ac:dyDescent="0.2">
      <c r="G162" s="6" t="s">
        <v>8093</v>
      </c>
      <c r="H162" s="6" t="s">
        <v>5889</v>
      </c>
      <c r="I162" s="6" t="s">
        <v>1828</v>
      </c>
      <c r="J162" s="6" t="s">
        <v>1151</v>
      </c>
    </row>
    <row r="163" spans="7:10" ht="22.5" x14ac:dyDescent="0.2">
      <c r="G163" s="6" t="s">
        <v>8093</v>
      </c>
      <c r="H163" s="6" t="s">
        <v>5889</v>
      </c>
      <c r="I163" s="6" t="s">
        <v>1828</v>
      </c>
      <c r="J163" s="6" t="s">
        <v>1828</v>
      </c>
    </row>
    <row r="164" spans="7:10" ht="22.5" x14ac:dyDescent="0.2">
      <c r="G164" s="6" t="s">
        <v>8093</v>
      </c>
      <c r="H164" s="6" t="s">
        <v>5889</v>
      </c>
      <c r="I164" s="6" t="s">
        <v>1828</v>
      </c>
      <c r="J164" s="6" t="s">
        <v>4092</v>
      </c>
    </row>
    <row r="165" spans="7:10" ht="22.5" x14ac:dyDescent="0.2">
      <c r="G165" s="6" t="s">
        <v>8093</v>
      </c>
      <c r="H165" s="6" t="s">
        <v>5889</v>
      </c>
      <c r="I165" s="6" t="s">
        <v>1828</v>
      </c>
      <c r="J165" s="6" t="s">
        <v>14734</v>
      </c>
    </row>
    <row r="166" spans="7:10" ht="22.5" x14ac:dyDescent="0.2">
      <c r="G166" s="6" t="s">
        <v>8093</v>
      </c>
      <c r="H166" s="6" t="s">
        <v>5889</v>
      </c>
      <c r="I166" s="6" t="s">
        <v>9708</v>
      </c>
      <c r="J166" s="6" t="s">
        <v>9708</v>
      </c>
    </row>
    <row r="167" spans="7:10" ht="22.5" x14ac:dyDescent="0.2">
      <c r="G167" s="6" t="s">
        <v>8093</v>
      </c>
      <c r="H167" s="6" t="s">
        <v>5889</v>
      </c>
      <c r="I167" s="6" t="s">
        <v>13951</v>
      </c>
      <c r="J167" s="6" t="s">
        <v>9455</v>
      </c>
    </row>
    <row r="168" spans="7:10" ht="22.5" x14ac:dyDescent="0.2">
      <c r="G168" s="6" t="s">
        <v>8093</v>
      </c>
      <c r="H168" s="6" t="s">
        <v>5889</v>
      </c>
      <c r="I168" s="6" t="s">
        <v>13951</v>
      </c>
      <c r="J168" s="6" t="s">
        <v>14550</v>
      </c>
    </row>
    <row r="169" spans="7:10" ht="22.5" x14ac:dyDescent="0.2">
      <c r="G169" s="6" t="s">
        <v>8093</v>
      </c>
      <c r="H169" s="6" t="s">
        <v>5889</v>
      </c>
      <c r="I169" s="6" t="s">
        <v>13951</v>
      </c>
      <c r="J169" s="6" t="s">
        <v>7344</v>
      </c>
    </row>
    <row r="170" spans="7:10" ht="22.5" x14ac:dyDescent="0.2">
      <c r="G170" s="6" t="s">
        <v>8093</v>
      </c>
      <c r="H170" s="6" t="s">
        <v>5889</v>
      </c>
      <c r="I170" s="6" t="s">
        <v>13951</v>
      </c>
      <c r="J170" s="6" t="s">
        <v>13951</v>
      </c>
    </row>
    <row r="171" spans="7:10" x14ac:dyDescent="0.2">
      <c r="G171" s="6" t="s">
        <v>12506</v>
      </c>
      <c r="H171" s="6" t="s">
        <v>2459</v>
      </c>
      <c r="I171" s="6" t="s">
        <v>14610</v>
      </c>
      <c r="J171" s="6" t="s">
        <v>14610</v>
      </c>
    </row>
    <row r="172" spans="7:10" x14ac:dyDescent="0.2">
      <c r="G172" s="6" t="s">
        <v>12506</v>
      </c>
      <c r="H172" s="6" t="s">
        <v>2459</v>
      </c>
      <c r="I172" s="6" t="s">
        <v>14610</v>
      </c>
      <c r="J172" s="6" t="s">
        <v>6069</v>
      </c>
    </row>
    <row r="173" spans="7:10" x14ac:dyDescent="0.2">
      <c r="G173" s="6" t="s">
        <v>12506</v>
      </c>
      <c r="H173" s="6" t="s">
        <v>2459</v>
      </c>
      <c r="I173" s="6" t="s">
        <v>14610</v>
      </c>
      <c r="J173" s="6" t="s">
        <v>5278</v>
      </c>
    </row>
    <row r="174" spans="7:10" x14ac:dyDescent="0.2">
      <c r="G174" s="6" t="s">
        <v>12506</v>
      </c>
      <c r="H174" s="6" t="s">
        <v>2459</v>
      </c>
      <c r="I174" s="6" t="s">
        <v>8751</v>
      </c>
      <c r="J174" s="6" t="s">
        <v>8751</v>
      </c>
    </row>
    <row r="175" spans="7:10" x14ac:dyDescent="0.2">
      <c r="G175" s="6" t="s">
        <v>12506</v>
      </c>
      <c r="H175" s="6" t="s">
        <v>2459</v>
      </c>
      <c r="I175" s="6" t="s">
        <v>8751</v>
      </c>
      <c r="J175" s="6" t="s">
        <v>9293</v>
      </c>
    </row>
    <row r="176" spans="7:10" x14ac:dyDescent="0.2">
      <c r="G176" s="6" t="s">
        <v>12506</v>
      </c>
      <c r="H176" s="6" t="s">
        <v>2459</v>
      </c>
      <c r="I176" s="6" t="s">
        <v>8751</v>
      </c>
      <c r="J176" s="6" t="s">
        <v>9564</v>
      </c>
    </row>
    <row r="177" spans="7:10" x14ac:dyDescent="0.2">
      <c r="G177" s="6" t="s">
        <v>12506</v>
      </c>
      <c r="H177" s="6" t="s">
        <v>2459</v>
      </c>
      <c r="I177" s="6" t="s">
        <v>3654</v>
      </c>
      <c r="J177" s="6" t="s">
        <v>3654</v>
      </c>
    </row>
    <row r="178" spans="7:10" x14ac:dyDescent="0.2">
      <c r="G178" s="6" t="s">
        <v>12506</v>
      </c>
      <c r="H178" s="6" t="s">
        <v>2459</v>
      </c>
      <c r="I178" s="6" t="s">
        <v>3654</v>
      </c>
      <c r="J178" s="6" t="s">
        <v>4402</v>
      </c>
    </row>
    <row r="179" spans="7:10" x14ac:dyDescent="0.2">
      <c r="G179" s="6" t="s">
        <v>12506</v>
      </c>
      <c r="H179" s="6" t="s">
        <v>2459</v>
      </c>
      <c r="I179" s="6" t="s">
        <v>5786</v>
      </c>
      <c r="J179" s="6" t="s">
        <v>5786</v>
      </c>
    </row>
    <row r="180" spans="7:10" x14ac:dyDescent="0.2">
      <c r="G180" s="6" t="s">
        <v>12506</v>
      </c>
      <c r="H180" s="6" t="s">
        <v>2459</v>
      </c>
      <c r="I180" s="6" t="s">
        <v>5786</v>
      </c>
      <c r="J180" s="6" t="s">
        <v>11253</v>
      </c>
    </row>
    <row r="181" spans="7:10" x14ac:dyDescent="0.2">
      <c r="G181" s="6" t="s">
        <v>12506</v>
      </c>
      <c r="H181" s="6" t="s">
        <v>2459</v>
      </c>
      <c r="I181" s="6" t="s">
        <v>15718</v>
      </c>
      <c r="J181" s="6" t="s">
        <v>15718</v>
      </c>
    </row>
    <row r="182" spans="7:10" x14ac:dyDescent="0.2">
      <c r="G182" s="6" t="s">
        <v>12506</v>
      </c>
      <c r="H182" s="6" t="s">
        <v>2459</v>
      </c>
      <c r="I182" s="6" t="s">
        <v>10696</v>
      </c>
      <c r="J182" s="6" t="s">
        <v>10696</v>
      </c>
    </row>
    <row r="183" spans="7:10" x14ac:dyDescent="0.2">
      <c r="G183" s="6" t="s">
        <v>12506</v>
      </c>
      <c r="H183" s="6" t="s">
        <v>2459</v>
      </c>
      <c r="I183" s="6" t="s">
        <v>10696</v>
      </c>
      <c r="J183" s="6" t="s">
        <v>2301</v>
      </c>
    </row>
    <row r="184" spans="7:10" x14ac:dyDescent="0.2">
      <c r="G184" s="6" t="s">
        <v>12506</v>
      </c>
      <c r="H184" s="6" t="s">
        <v>3429</v>
      </c>
      <c r="I184" s="6" t="s">
        <v>14586</v>
      </c>
      <c r="J184" s="6" t="s">
        <v>16148</v>
      </c>
    </row>
    <row r="185" spans="7:10" x14ac:dyDescent="0.2">
      <c r="G185" s="6" t="s">
        <v>12506</v>
      </c>
      <c r="H185" s="6" t="s">
        <v>3429</v>
      </c>
      <c r="I185" s="6" t="s">
        <v>14586</v>
      </c>
      <c r="J185" s="6" t="s">
        <v>14586</v>
      </c>
    </row>
    <row r="186" spans="7:10" x14ac:dyDescent="0.2">
      <c r="G186" s="6" t="s">
        <v>12506</v>
      </c>
      <c r="H186" s="6" t="s">
        <v>3429</v>
      </c>
      <c r="I186" s="6" t="s">
        <v>14586</v>
      </c>
      <c r="J186" s="6" t="s">
        <v>10645</v>
      </c>
    </row>
    <row r="187" spans="7:10" x14ac:dyDescent="0.2">
      <c r="G187" s="6" t="s">
        <v>12506</v>
      </c>
      <c r="H187" s="6" t="s">
        <v>3429</v>
      </c>
      <c r="I187" s="6" t="s">
        <v>14149</v>
      </c>
      <c r="J187" s="6" t="s">
        <v>9577</v>
      </c>
    </row>
    <row r="188" spans="7:10" x14ac:dyDescent="0.2">
      <c r="G188" s="6" t="s">
        <v>12506</v>
      </c>
      <c r="H188" s="6" t="s">
        <v>3429</v>
      </c>
      <c r="I188" s="6" t="s">
        <v>14149</v>
      </c>
      <c r="J188" s="6" t="s">
        <v>14149</v>
      </c>
    </row>
    <row r="189" spans="7:10" x14ac:dyDescent="0.2">
      <c r="G189" s="6" t="s">
        <v>12506</v>
      </c>
      <c r="H189" s="6" t="s">
        <v>3429</v>
      </c>
      <c r="I189" s="6" t="s">
        <v>14149</v>
      </c>
      <c r="J189" s="6" t="s">
        <v>9033</v>
      </c>
    </row>
    <row r="190" spans="7:10" x14ac:dyDescent="0.2">
      <c r="G190" s="6" t="s">
        <v>12506</v>
      </c>
      <c r="H190" s="6" t="s">
        <v>3429</v>
      </c>
      <c r="I190" s="6" t="s">
        <v>10319</v>
      </c>
      <c r="J190" s="6" t="s">
        <v>11075</v>
      </c>
    </row>
    <row r="191" spans="7:10" x14ac:dyDescent="0.2">
      <c r="G191" s="6" t="s">
        <v>12506</v>
      </c>
      <c r="H191" s="6" t="s">
        <v>3429</v>
      </c>
      <c r="I191" s="6" t="s">
        <v>10319</v>
      </c>
      <c r="J191" s="6" t="s">
        <v>10319</v>
      </c>
    </row>
    <row r="192" spans="7:10" ht="22.5" x14ac:dyDescent="0.2">
      <c r="G192" s="6" t="s">
        <v>12506</v>
      </c>
      <c r="H192" s="6" t="s">
        <v>3429</v>
      </c>
      <c r="I192" s="6" t="s">
        <v>18263</v>
      </c>
      <c r="J192" s="6" t="s">
        <v>2110</v>
      </c>
    </row>
    <row r="193" spans="7:10" ht="22.5" x14ac:dyDescent="0.2">
      <c r="G193" s="6" t="s">
        <v>12506</v>
      </c>
      <c r="H193" s="6" t="s">
        <v>3429</v>
      </c>
      <c r="I193" s="6" t="s">
        <v>18263</v>
      </c>
      <c r="J193" s="6" t="s">
        <v>18263</v>
      </c>
    </row>
    <row r="194" spans="7:10" ht="22.5" x14ac:dyDescent="0.2">
      <c r="G194" s="6" t="s">
        <v>12506</v>
      </c>
      <c r="H194" s="6" t="s">
        <v>3429</v>
      </c>
      <c r="I194" s="6" t="s">
        <v>18263</v>
      </c>
      <c r="J194" s="6" t="s">
        <v>7646</v>
      </c>
    </row>
    <row r="195" spans="7:10" ht="22.5" x14ac:dyDescent="0.2">
      <c r="G195" s="6" t="s">
        <v>12506</v>
      </c>
      <c r="H195" s="6" t="s">
        <v>3429</v>
      </c>
      <c r="I195" s="6" t="s">
        <v>15181</v>
      </c>
      <c r="J195" s="6" t="s">
        <v>3697</v>
      </c>
    </row>
    <row r="196" spans="7:10" ht="22.5" x14ac:dyDescent="0.2">
      <c r="G196" s="6" t="s">
        <v>12506</v>
      </c>
      <c r="H196" s="6" t="s">
        <v>3429</v>
      </c>
      <c r="I196" s="6" t="s">
        <v>15181</v>
      </c>
      <c r="J196" s="6" t="s">
        <v>4402</v>
      </c>
    </row>
    <row r="197" spans="7:10" ht="22.5" x14ac:dyDescent="0.2">
      <c r="G197" s="6" t="s">
        <v>12506</v>
      </c>
      <c r="H197" s="6" t="s">
        <v>3429</v>
      </c>
      <c r="I197" s="6" t="s">
        <v>15181</v>
      </c>
      <c r="J197" s="6" t="s">
        <v>13885</v>
      </c>
    </row>
    <row r="198" spans="7:10" ht="22.5" x14ac:dyDescent="0.2">
      <c r="G198" s="6" t="s">
        <v>12506</v>
      </c>
      <c r="H198" s="6" t="s">
        <v>3429</v>
      </c>
      <c r="I198" s="6" t="s">
        <v>15181</v>
      </c>
      <c r="J198" s="6" t="s">
        <v>4716</v>
      </c>
    </row>
    <row r="199" spans="7:10" ht="22.5" x14ac:dyDescent="0.2">
      <c r="G199" s="6" t="s">
        <v>12506</v>
      </c>
      <c r="H199" s="6" t="s">
        <v>3429</v>
      </c>
      <c r="I199" s="6" t="s">
        <v>15181</v>
      </c>
      <c r="J199" s="6" t="s">
        <v>9207</v>
      </c>
    </row>
    <row r="200" spans="7:10" ht="22.5" x14ac:dyDescent="0.2">
      <c r="G200" s="6" t="s">
        <v>12506</v>
      </c>
      <c r="H200" s="6" t="s">
        <v>3429</v>
      </c>
      <c r="I200" s="6" t="s">
        <v>15181</v>
      </c>
      <c r="J200" s="6" t="s">
        <v>2863</v>
      </c>
    </row>
    <row r="201" spans="7:10" ht="22.5" x14ac:dyDescent="0.2">
      <c r="G201" s="6" t="s">
        <v>12506</v>
      </c>
      <c r="H201" s="6" t="s">
        <v>3429</v>
      </c>
      <c r="I201" s="6" t="s">
        <v>15181</v>
      </c>
      <c r="J201" s="6" t="s">
        <v>12283</v>
      </c>
    </row>
    <row r="202" spans="7:10" ht="22.5" x14ac:dyDescent="0.2">
      <c r="G202" s="6" t="s">
        <v>12506</v>
      </c>
      <c r="H202" s="6" t="s">
        <v>3429</v>
      </c>
      <c r="I202" s="6" t="s">
        <v>15181</v>
      </c>
      <c r="J202" s="6" t="s">
        <v>18632</v>
      </c>
    </row>
    <row r="203" spans="7:10" ht="22.5" x14ac:dyDescent="0.2">
      <c r="G203" s="6" t="s">
        <v>12506</v>
      </c>
      <c r="H203" s="6" t="s">
        <v>3429</v>
      </c>
      <c r="I203" s="6" t="s">
        <v>15181</v>
      </c>
      <c r="J203" s="6" t="s">
        <v>10595</v>
      </c>
    </row>
    <row r="204" spans="7:10" ht="22.5" x14ac:dyDescent="0.2">
      <c r="G204" s="6" t="s">
        <v>12506</v>
      </c>
      <c r="H204" s="6" t="s">
        <v>3429</v>
      </c>
      <c r="I204" s="6" t="s">
        <v>15181</v>
      </c>
      <c r="J204" s="6" t="s">
        <v>15557</v>
      </c>
    </row>
    <row r="205" spans="7:10" ht="22.5" x14ac:dyDescent="0.2">
      <c r="G205" s="6" t="s">
        <v>12506</v>
      </c>
      <c r="H205" s="6" t="s">
        <v>3429</v>
      </c>
      <c r="I205" s="6" t="s">
        <v>15181</v>
      </c>
      <c r="J205" s="6" t="s">
        <v>15181</v>
      </c>
    </row>
    <row r="206" spans="7:10" x14ac:dyDescent="0.2">
      <c r="G206" s="6" t="s">
        <v>12506</v>
      </c>
      <c r="H206" s="6" t="s">
        <v>3429</v>
      </c>
      <c r="I206" s="6" t="s">
        <v>13826</v>
      </c>
      <c r="J206" s="6" t="s">
        <v>12374</v>
      </c>
    </row>
    <row r="207" spans="7:10" x14ac:dyDescent="0.2">
      <c r="G207" s="6" t="s">
        <v>12506</v>
      </c>
      <c r="H207" s="6" t="s">
        <v>3429</v>
      </c>
      <c r="I207" s="6" t="s">
        <v>13826</v>
      </c>
      <c r="J207" s="6" t="s">
        <v>13826</v>
      </c>
    </row>
    <row r="208" spans="7:10" x14ac:dyDescent="0.2">
      <c r="G208" s="6" t="s">
        <v>5958</v>
      </c>
      <c r="H208" s="6" t="s">
        <v>5614</v>
      </c>
      <c r="I208" s="6" t="s">
        <v>14255</v>
      </c>
      <c r="J208" s="6" t="s">
        <v>9262</v>
      </c>
    </row>
    <row r="209" spans="7:10" x14ac:dyDescent="0.2">
      <c r="G209" s="6" t="s">
        <v>5958</v>
      </c>
      <c r="H209" s="6" t="s">
        <v>5614</v>
      </c>
      <c r="I209" s="6" t="s">
        <v>14255</v>
      </c>
      <c r="J209" s="6" t="s">
        <v>14255</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12131</v>
      </c>
      <c r="J212" s="6" t="s">
        <v>17108</v>
      </c>
    </row>
    <row r="213" spans="7:10" x14ac:dyDescent="0.2">
      <c r="G213" s="6" t="s">
        <v>5958</v>
      </c>
      <c r="H213" s="6" t="s">
        <v>5614</v>
      </c>
      <c r="I213" s="6" t="s">
        <v>12131</v>
      </c>
      <c r="J213" s="6" t="s">
        <v>12131</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14281</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13096</v>
      </c>
      <c r="J221" s="6" t="s">
        <v>13096</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4288</v>
      </c>
      <c r="J232" s="6" t="s">
        <v>4288</v>
      </c>
    </row>
    <row r="233" spans="7:10" x14ac:dyDescent="0.2">
      <c r="G233" s="6" t="s">
        <v>5958</v>
      </c>
      <c r="H233" s="6" t="s">
        <v>2698</v>
      </c>
      <c r="I233" s="6" t="s">
        <v>12927</v>
      </c>
      <c r="J233" s="6" t="s">
        <v>2859</v>
      </c>
    </row>
    <row r="234" spans="7:10" x14ac:dyDescent="0.2">
      <c r="G234" s="6" t="s">
        <v>5958</v>
      </c>
      <c r="H234" s="6" t="s">
        <v>2698</v>
      </c>
      <c r="I234" s="6" t="s">
        <v>12927</v>
      </c>
      <c r="J234" s="6" t="s">
        <v>12927</v>
      </c>
    </row>
    <row r="235" spans="7:10" x14ac:dyDescent="0.2">
      <c r="G235" s="6" t="s">
        <v>5958</v>
      </c>
      <c r="H235" s="6" t="s">
        <v>2698</v>
      </c>
      <c r="I235" s="6" t="s">
        <v>4564</v>
      </c>
      <c r="J235" s="6" t="s">
        <v>4564</v>
      </c>
    </row>
    <row r="236" spans="7:10" ht="22.5" x14ac:dyDescent="0.2">
      <c r="G236" s="6" t="s">
        <v>5958</v>
      </c>
      <c r="H236" s="6" t="s">
        <v>2698</v>
      </c>
      <c r="I236" s="6" t="s">
        <v>11266</v>
      </c>
      <c r="J236" s="6" t="s">
        <v>5026</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12704</v>
      </c>
      <c r="I244" s="6" t="s">
        <v>8766</v>
      </c>
      <c r="J244" s="6" t="s">
        <v>14190</v>
      </c>
    </row>
    <row r="245" spans="7:10" x14ac:dyDescent="0.2">
      <c r="G245" s="6" t="s">
        <v>5958</v>
      </c>
      <c r="H245" s="6" t="s">
        <v>12704</v>
      </c>
      <c r="I245" s="6" t="s">
        <v>8766</v>
      </c>
      <c r="J245" s="6" t="s">
        <v>8766</v>
      </c>
    </row>
    <row r="246" spans="7:10" x14ac:dyDescent="0.2">
      <c r="G246" s="6" t="s">
        <v>5958</v>
      </c>
      <c r="H246" s="6" t="s">
        <v>12704</v>
      </c>
      <c r="I246" s="6" t="s">
        <v>8766</v>
      </c>
      <c r="J246" s="6" t="s">
        <v>3012</v>
      </c>
    </row>
    <row r="247" spans="7:10" x14ac:dyDescent="0.2">
      <c r="G247" s="6" t="s">
        <v>5958</v>
      </c>
      <c r="H247" s="6" t="s">
        <v>12704</v>
      </c>
      <c r="I247" s="6" t="s">
        <v>11023</v>
      </c>
      <c r="J247" s="6" t="s">
        <v>11023</v>
      </c>
    </row>
    <row r="248" spans="7:10" x14ac:dyDescent="0.2">
      <c r="G248" s="6" t="s">
        <v>5958</v>
      </c>
      <c r="H248" s="6" t="s">
        <v>12704</v>
      </c>
      <c r="I248" s="6" t="s">
        <v>11023</v>
      </c>
      <c r="J248" s="6" t="s">
        <v>17507</v>
      </c>
    </row>
    <row r="249" spans="7:10" x14ac:dyDescent="0.2">
      <c r="G249" s="6" t="s">
        <v>5958</v>
      </c>
      <c r="H249" s="6" t="s">
        <v>12704</v>
      </c>
      <c r="I249" s="6" t="s">
        <v>5605</v>
      </c>
      <c r="J249" s="6" t="s">
        <v>15670</v>
      </c>
    </row>
    <row r="250" spans="7:10" x14ac:dyDescent="0.2">
      <c r="G250" s="6" t="s">
        <v>5958</v>
      </c>
      <c r="H250" s="6" t="s">
        <v>12704</v>
      </c>
      <c r="I250" s="6" t="s">
        <v>5605</v>
      </c>
      <c r="J250" s="6" t="s">
        <v>7713</v>
      </c>
    </row>
    <row r="251" spans="7:10" x14ac:dyDescent="0.2">
      <c r="G251" s="6" t="s">
        <v>5958</v>
      </c>
      <c r="H251" s="6" t="s">
        <v>12704</v>
      </c>
      <c r="I251" s="6" t="s">
        <v>5605</v>
      </c>
      <c r="J251" s="6" t="s">
        <v>5605</v>
      </c>
    </row>
    <row r="252" spans="7:10" x14ac:dyDescent="0.2">
      <c r="G252" s="6" t="s">
        <v>5958</v>
      </c>
      <c r="H252" s="6" t="s">
        <v>12704</v>
      </c>
      <c r="I252" s="6" t="s">
        <v>10763</v>
      </c>
      <c r="J252" s="6" t="s">
        <v>10763</v>
      </c>
    </row>
    <row r="253" spans="7:10" x14ac:dyDescent="0.2">
      <c r="G253" s="6" t="s">
        <v>5958</v>
      </c>
      <c r="H253" s="6" t="s">
        <v>12704</v>
      </c>
      <c r="I253" s="6" t="s">
        <v>14793</v>
      </c>
      <c r="J253" s="6" t="s">
        <v>14793</v>
      </c>
    </row>
    <row r="254" spans="7:10" x14ac:dyDescent="0.2">
      <c r="G254" s="6" t="s">
        <v>5958</v>
      </c>
      <c r="H254" s="6" t="s">
        <v>12704</v>
      </c>
      <c r="I254" s="6" t="s">
        <v>11955</v>
      </c>
      <c r="J254" s="6" t="s">
        <v>2410</v>
      </c>
    </row>
    <row r="255" spans="7:10" x14ac:dyDescent="0.2">
      <c r="G255" s="6" t="s">
        <v>5958</v>
      </c>
      <c r="H255" s="6" t="s">
        <v>12704</v>
      </c>
      <c r="I255" s="6" t="s">
        <v>11955</v>
      </c>
      <c r="J255" s="6" t="s">
        <v>11955</v>
      </c>
    </row>
    <row r="256" spans="7:10" x14ac:dyDescent="0.2">
      <c r="G256" s="6" t="s">
        <v>5958</v>
      </c>
      <c r="H256" s="6" t="s">
        <v>18822</v>
      </c>
      <c r="I256" s="6" t="s">
        <v>10494</v>
      </c>
      <c r="J256" s="6" t="s">
        <v>14373</v>
      </c>
    </row>
    <row r="257" spans="7:10" x14ac:dyDescent="0.2">
      <c r="G257" s="6" t="s">
        <v>5958</v>
      </c>
      <c r="H257" s="6" t="s">
        <v>18822</v>
      </c>
      <c r="I257" s="6" t="s">
        <v>10494</v>
      </c>
      <c r="J257" s="6" t="s">
        <v>10494</v>
      </c>
    </row>
    <row r="258" spans="7:10" x14ac:dyDescent="0.2">
      <c r="G258" s="6" t="s">
        <v>5958</v>
      </c>
      <c r="H258" s="6" t="s">
        <v>18822</v>
      </c>
      <c r="I258" s="6" t="s">
        <v>18822</v>
      </c>
      <c r="J258" s="6" t="s">
        <v>12679</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13099</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13246</v>
      </c>
      <c r="J282" s="6" t="s">
        <v>13246</v>
      </c>
    </row>
    <row r="283" spans="7:10" ht="22.5" x14ac:dyDescent="0.2">
      <c r="G283" s="6" t="s">
        <v>16542</v>
      </c>
      <c r="H283" s="6" t="s">
        <v>9643</v>
      </c>
      <c r="I283" s="6" t="s">
        <v>16997</v>
      </c>
      <c r="J283" s="6" t="s">
        <v>5588</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11466</v>
      </c>
      <c r="J295" s="6" t="s">
        <v>9409</v>
      </c>
    </row>
    <row r="296" spans="7:10" ht="22.5" x14ac:dyDescent="0.2">
      <c r="G296" s="6" t="s">
        <v>3080</v>
      </c>
      <c r="H296" s="6" t="s">
        <v>14448</v>
      </c>
      <c r="I296" s="6" t="s">
        <v>11466</v>
      </c>
      <c r="J296" s="6" t="s">
        <v>11858</v>
      </c>
    </row>
    <row r="297" spans="7:10" ht="22.5" x14ac:dyDescent="0.2">
      <c r="G297" s="6" t="s">
        <v>3080</v>
      </c>
      <c r="H297" s="6" t="s">
        <v>14448</v>
      </c>
      <c r="I297" s="6" t="s">
        <v>11466</v>
      </c>
      <c r="J297" s="6" t="s">
        <v>11466</v>
      </c>
    </row>
    <row r="298" spans="7:10" ht="22.5" x14ac:dyDescent="0.2">
      <c r="G298" s="6" t="s">
        <v>3080</v>
      </c>
      <c r="H298" s="6" t="s">
        <v>14448</v>
      </c>
      <c r="I298" s="6" t="s">
        <v>4622</v>
      </c>
      <c r="J298" s="6" t="s">
        <v>6158</v>
      </c>
    </row>
    <row r="299" spans="7:10" ht="22.5" x14ac:dyDescent="0.2">
      <c r="G299" s="6" t="s">
        <v>3080</v>
      </c>
      <c r="H299" s="6" t="s">
        <v>14448</v>
      </c>
      <c r="I299" s="6" t="s">
        <v>4622</v>
      </c>
      <c r="J299" s="6" t="s">
        <v>4622</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12223</v>
      </c>
    </row>
    <row r="309" spans="7:10" ht="22.5" x14ac:dyDescent="0.2">
      <c r="G309" s="6" t="s">
        <v>18355</v>
      </c>
      <c r="H309" s="6" t="s">
        <v>6673</v>
      </c>
      <c r="I309" s="6" t="s">
        <v>51</v>
      </c>
      <c r="J309" s="6" t="s">
        <v>12694</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9652</v>
      </c>
      <c r="J314" s="6" t="s">
        <v>9652</v>
      </c>
    </row>
    <row r="315" spans="7:10" x14ac:dyDescent="0.2">
      <c r="G315" s="6" t="s">
        <v>18355</v>
      </c>
      <c r="H315" s="6" t="s">
        <v>6673</v>
      </c>
      <c r="I315" s="6" t="s">
        <v>9652</v>
      </c>
      <c r="J315" s="6" t="s">
        <v>5826</v>
      </c>
    </row>
    <row r="316" spans="7:10" ht="22.5" x14ac:dyDescent="0.2">
      <c r="G316" s="6" t="s">
        <v>18355</v>
      </c>
      <c r="H316" s="6" t="s">
        <v>6673</v>
      </c>
      <c r="I316" s="6" t="s">
        <v>12890</v>
      </c>
      <c r="J316" s="6" t="s">
        <v>6859</v>
      </c>
    </row>
    <row r="317" spans="7:10" ht="22.5" x14ac:dyDescent="0.2">
      <c r="G317" s="6" t="s">
        <v>18355</v>
      </c>
      <c r="H317" s="6" t="s">
        <v>6673</v>
      </c>
      <c r="I317" s="6" t="s">
        <v>12890</v>
      </c>
      <c r="J317" s="6" t="s">
        <v>12890</v>
      </c>
    </row>
    <row r="318" spans="7:10" ht="22.5" x14ac:dyDescent="0.2">
      <c r="G318" s="6" t="s">
        <v>18355</v>
      </c>
      <c r="H318" s="6" t="s">
        <v>6673</v>
      </c>
      <c r="I318" s="6" t="s">
        <v>12890</v>
      </c>
      <c r="J318" s="6" t="s">
        <v>14745</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13628</v>
      </c>
    </row>
    <row r="323" spans="7:10" ht="22.5" x14ac:dyDescent="0.2">
      <c r="G323" s="6" t="s">
        <v>18355</v>
      </c>
      <c r="H323" s="6" t="s">
        <v>6673</v>
      </c>
      <c r="I323" s="6" t="s">
        <v>868</v>
      </c>
      <c r="J323" s="6" t="s">
        <v>868</v>
      </c>
    </row>
    <row r="324" spans="7:10" x14ac:dyDescent="0.2">
      <c r="G324" s="6" t="s">
        <v>18355</v>
      </c>
      <c r="H324" s="6" t="s">
        <v>6673</v>
      </c>
      <c r="I324" s="6" t="s">
        <v>14654</v>
      </c>
      <c r="J324" s="6" t="s">
        <v>14654</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12421</v>
      </c>
      <c r="J327" s="6" t="s">
        <v>7228</v>
      </c>
    </row>
    <row r="328" spans="7:10" x14ac:dyDescent="0.2">
      <c r="G328" s="6" t="s">
        <v>18355</v>
      </c>
      <c r="H328" s="6" t="s">
        <v>6673</v>
      </c>
      <c r="I328" s="6" t="s">
        <v>12421</v>
      </c>
      <c r="J328" s="6" t="s">
        <v>4285</v>
      </c>
    </row>
    <row r="329" spans="7:10" x14ac:dyDescent="0.2">
      <c r="G329" s="6" t="s">
        <v>18355</v>
      </c>
      <c r="H329" s="6" t="s">
        <v>6673</v>
      </c>
      <c r="I329" s="6" t="s">
        <v>12421</v>
      </c>
      <c r="J329" s="6" t="s">
        <v>6331</v>
      </c>
    </row>
    <row r="330" spans="7:10" x14ac:dyDescent="0.2">
      <c r="G330" s="6" t="s">
        <v>18355</v>
      </c>
      <c r="H330" s="6" t="s">
        <v>6673</v>
      </c>
      <c r="I330" s="6" t="s">
        <v>12421</v>
      </c>
      <c r="J330" s="6" t="s">
        <v>12421</v>
      </c>
    </row>
    <row r="331" spans="7:10" x14ac:dyDescent="0.2">
      <c r="G331" s="6" t="s">
        <v>18355</v>
      </c>
      <c r="H331" s="6" t="s">
        <v>6673</v>
      </c>
      <c r="I331" s="6" t="s">
        <v>11179</v>
      </c>
      <c r="J331" s="6" t="s">
        <v>4435</v>
      </c>
    </row>
    <row r="332" spans="7:10" x14ac:dyDescent="0.2">
      <c r="G332" s="6" t="s">
        <v>18355</v>
      </c>
      <c r="H332" s="6" t="s">
        <v>6673</v>
      </c>
      <c r="I332" s="6" t="s">
        <v>11179</v>
      </c>
      <c r="J332" s="6" t="s">
        <v>11639</v>
      </c>
    </row>
    <row r="333" spans="7:10" x14ac:dyDescent="0.2">
      <c r="G333" s="6" t="s">
        <v>18355</v>
      </c>
      <c r="H333" s="6" t="s">
        <v>6673</v>
      </c>
      <c r="I333" s="6" t="s">
        <v>11179</v>
      </c>
      <c r="J333" s="6" t="s">
        <v>16932</v>
      </c>
    </row>
    <row r="334" spans="7:10" x14ac:dyDescent="0.2">
      <c r="G334" s="6" t="s">
        <v>18355</v>
      </c>
      <c r="H334" s="6" t="s">
        <v>6673</v>
      </c>
      <c r="I334" s="6" t="s">
        <v>11179</v>
      </c>
      <c r="J334" s="6" t="s">
        <v>11179</v>
      </c>
    </row>
    <row r="335" spans="7:10" x14ac:dyDescent="0.2">
      <c r="G335" s="6" t="s">
        <v>18355</v>
      </c>
      <c r="H335" s="6" t="s">
        <v>5155</v>
      </c>
      <c r="I335" s="6" t="s">
        <v>9102</v>
      </c>
      <c r="J335" s="6" t="s">
        <v>9102</v>
      </c>
    </row>
    <row r="336" spans="7:10" x14ac:dyDescent="0.2">
      <c r="G336" s="6" t="s">
        <v>18355</v>
      </c>
      <c r="H336" s="6" t="s">
        <v>5155</v>
      </c>
      <c r="I336" s="6" t="s">
        <v>9102</v>
      </c>
      <c r="J336" s="6" t="s">
        <v>12600</v>
      </c>
    </row>
    <row r="337" spans="7:10" x14ac:dyDescent="0.2">
      <c r="G337" s="6" t="s">
        <v>18355</v>
      </c>
      <c r="H337" s="6" t="s">
        <v>5155</v>
      </c>
      <c r="I337" s="6" t="s">
        <v>9102</v>
      </c>
      <c r="J337" s="6" t="s">
        <v>14359</v>
      </c>
    </row>
    <row r="338" spans="7:10" x14ac:dyDescent="0.2">
      <c r="G338" s="6" t="s">
        <v>18355</v>
      </c>
      <c r="H338" s="6" t="s">
        <v>5155</v>
      </c>
      <c r="I338" s="6" t="s">
        <v>9102</v>
      </c>
      <c r="J338" s="6" t="s">
        <v>12414</v>
      </c>
    </row>
    <row r="339" spans="7:10" x14ac:dyDescent="0.2">
      <c r="G339" s="6" t="s">
        <v>18355</v>
      </c>
      <c r="H339" s="6" t="s">
        <v>5155</v>
      </c>
      <c r="I339" s="6" t="s">
        <v>9102</v>
      </c>
      <c r="J339" s="6" t="s">
        <v>16455</v>
      </c>
    </row>
    <row r="340" spans="7:10" x14ac:dyDescent="0.2">
      <c r="G340" s="6" t="s">
        <v>18355</v>
      </c>
      <c r="H340" s="6" t="s">
        <v>5155</v>
      </c>
      <c r="I340" s="6" t="s">
        <v>9102</v>
      </c>
      <c r="J340" s="6" t="s">
        <v>4889</v>
      </c>
    </row>
    <row r="341" spans="7:10" x14ac:dyDescent="0.2">
      <c r="G341" s="6" t="s">
        <v>18355</v>
      </c>
      <c r="H341" s="6" t="s">
        <v>5155</v>
      </c>
      <c r="I341" s="6" t="s">
        <v>9102</v>
      </c>
      <c r="J341" s="6" t="s">
        <v>16702</v>
      </c>
    </row>
    <row r="342" spans="7:10" x14ac:dyDescent="0.2">
      <c r="G342" s="6" t="s">
        <v>18355</v>
      </c>
      <c r="H342" s="6" t="s">
        <v>5155</v>
      </c>
      <c r="I342" s="6" t="s">
        <v>9102</v>
      </c>
      <c r="J342" s="6" t="s">
        <v>16647</v>
      </c>
    </row>
    <row r="343" spans="7:10" x14ac:dyDescent="0.2">
      <c r="G343" s="6" t="s">
        <v>18355</v>
      </c>
      <c r="H343" s="6" t="s">
        <v>5155</v>
      </c>
      <c r="I343" s="6" t="s">
        <v>9102</v>
      </c>
      <c r="J343" s="6" t="s">
        <v>6289</v>
      </c>
    </row>
    <row r="344" spans="7:10" x14ac:dyDescent="0.2">
      <c r="G344" s="6" t="s">
        <v>18355</v>
      </c>
      <c r="H344" s="6" t="s">
        <v>5155</v>
      </c>
      <c r="I344" s="6" t="s">
        <v>9102</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5863</v>
      </c>
    </row>
    <row r="350" spans="7:10" ht="22.5" x14ac:dyDescent="0.2">
      <c r="G350" s="6" t="s">
        <v>18355</v>
      </c>
      <c r="H350" s="6" t="s">
        <v>15160</v>
      </c>
      <c r="I350" s="6" t="s">
        <v>17637</v>
      </c>
      <c r="J350" s="6" t="s">
        <v>12239</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12497</v>
      </c>
      <c r="J353" s="6" t="s">
        <v>12497</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11484</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18073</v>
      </c>
      <c r="J372" s="6" t="s">
        <v>11788</v>
      </c>
    </row>
    <row r="373" spans="7:10" ht="22.5" x14ac:dyDescent="0.2">
      <c r="G373" s="6" t="s">
        <v>17539</v>
      </c>
      <c r="H373" s="6" t="s">
        <v>10723</v>
      </c>
      <c r="I373" s="6" t="s">
        <v>18073</v>
      </c>
      <c r="J373" s="6" t="s">
        <v>18073</v>
      </c>
    </row>
    <row r="374" spans="7:10" ht="22.5" x14ac:dyDescent="0.2">
      <c r="G374" s="6" t="s">
        <v>17539</v>
      </c>
      <c r="H374" s="6" t="s">
        <v>10723</v>
      </c>
      <c r="I374" s="6" t="s">
        <v>18073</v>
      </c>
      <c r="J374" s="6" t="s">
        <v>3949</v>
      </c>
    </row>
    <row r="375" spans="7:10" ht="22.5" x14ac:dyDescent="0.2">
      <c r="G375" s="6" t="s">
        <v>17539</v>
      </c>
      <c r="H375" s="6" t="s">
        <v>10723</v>
      </c>
      <c r="I375" s="6" t="s">
        <v>18073</v>
      </c>
      <c r="J375" s="6" t="s">
        <v>10886</v>
      </c>
    </row>
    <row r="376" spans="7:10" ht="22.5" x14ac:dyDescent="0.2">
      <c r="G376" s="6" t="s">
        <v>17539</v>
      </c>
      <c r="H376" s="6" t="s">
        <v>628</v>
      </c>
      <c r="I376" s="6" t="s">
        <v>12141</v>
      </c>
      <c r="J376" s="6" t="s">
        <v>6992</v>
      </c>
    </row>
    <row r="377" spans="7:10" ht="22.5" x14ac:dyDescent="0.2">
      <c r="G377" s="6" t="s">
        <v>17539</v>
      </c>
      <c r="H377" s="6" t="s">
        <v>628</v>
      </c>
      <c r="I377" s="6" t="s">
        <v>12141</v>
      </c>
      <c r="J377" s="6" t="s">
        <v>9384</v>
      </c>
    </row>
    <row r="378" spans="7:10" ht="22.5" x14ac:dyDescent="0.2">
      <c r="G378" s="6" t="s">
        <v>17539</v>
      </c>
      <c r="H378" s="6" t="s">
        <v>628</v>
      </c>
      <c r="I378" s="6" t="s">
        <v>12141</v>
      </c>
      <c r="J378" s="6" t="s">
        <v>12141</v>
      </c>
    </row>
    <row r="379" spans="7:10" ht="22.5" x14ac:dyDescent="0.2">
      <c r="G379" s="6" t="s">
        <v>17539</v>
      </c>
      <c r="H379" s="6" t="s">
        <v>628</v>
      </c>
      <c r="I379" s="6" t="s">
        <v>12141</v>
      </c>
      <c r="J379" s="6" t="s">
        <v>8298</v>
      </c>
    </row>
    <row r="380" spans="7:10" ht="22.5" x14ac:dyDescent="0.2">
      <c r="G380" s="6" t="s">
        <v>17539</v>
      </c>
      <c r="H380" s="6" t="s">
        <v>628</v>
      </c>
      <c r="I380" s="6" t="s">
        <v>3958</v>
      </c>
      <c r="J380" s="6" t="s">
        <v>7701</v>
      </c>
    </row>
    <row r="381" spans="7:10" ht="22.5" x14ac:dyDescent="0.2">
      <c r="G381" s="6" t="s">
        <v>17539</v>
      </c>
      <c r="H381" s="6" t="s">
        <v>628</v>
      </c>
      <c r="I381" s="6" t="s">
        <v>3958</v>
      </c>
      <c r="J381" s="6" t="s">
        <v>10101</v>
      </c>
    </row>
    <row r="382" spans="7:10" ht="22.5" x14ac:dyDescent="0.2">
      <c r="G382" s="6" t="s">
        <v>17539</v>
      </c>
      <c r="H382" s="6" t="s">
        <v>628</v>
      </c>
      <c r="I382" s="6" t="s">
        <v>3958</v>
      </c>
      <c r="J382" s="6" t="s">
        <v>3958</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11491</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2281" workbookViewId="0">
      <selection activeCell="B12309" sqref="B12309"/>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13526</v>
      </c>
    </row>
    <row r="2" spans="1:2" x14ac:dyDescent="0.25">
      <c r="A2" s="57">
        <v>10101502</v>
      </c>
      <c r="B2" s="58" t="s">
        <v>15643</v>
      </c>
    </row>
    <row r="3" spans="1:2" x14ac:dyDescent="0.25">
      <c r="A3" s="57">
        <v>10101504</v>
      </c>
      <c r="B3" s="58" t="s">
        <v>6212</v>
      </c>
    </row>
    <row r="4" spans="1:2" x14ac:dyDescent="0.25">
      <c r="A4" s="57">
        <v>10101505</v>
      </c>
      <c r="B4" s="58" t="s">
        <v>6081</v>
      </c>
    </row>
    <row r="5" spans="1:2" x14ac:dyDescent="0.25">
      <c r="A5" s="57">
        <v>10101506</v>
      </c>
      <c r="B5" s="58" t="s">
        <v>12251</v>
      </c>
    </row>
    <row r="6" spans="1:2" x14ac:dyDescent="0.25">
      <c r="A6" s="57">
        <v>10101507</v>
      </c>
      <c r="B6" s="58" t="s">
        <v>10584</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9955</v>
      </c>
    </row>
    <row r="12" spans="1:2" x14ac:dyDescent="0.25">
      <c r="A12" s="57">
        <v>10101513</v>
      </c>
      <c r="B12" s="58" t="s">
        <v>5966</v>
      </c>
    </row>
    <row r="13" spans="1:2" x14ac:dyDescent="0.25">
      <c r="A13" s="57">
        <v>10101514</v>
      </c>
      <c r="B13" s="58" t="s">
        <v>15764</v>
      </c>
    </row>
    <row r="14" spans="1:2" x14ac:dyDescent="0.25">
      <c r="A14" s="57">
        <v>10101515</v>
      </c>
      <c r="B14" s="58" t="s">
        <v>5984</v>
      </c>
    </row>
    <row r="15" spans="1:2" x14ac:dyDescent="0.25">
      <c r="A15" s="57">
        <v>10101516</v>
      </c>
      <c r="B15" s="58" t="s">
        <v>6565</v>
      </c>
    </row>
    <row r="16" spans="1:2" x14ac:dyDescent="0.25">
      <c r="A16" s="57">
        <v>10101517</v>
      </c>
      <c r="B16" s="58" t="s">
        <v>13659</v>
      </c>
    </row>
    <row r="17" spans="1:2" x14ac:dyDescent="0.25">
      <c r="A17" s="57">
        <v>10101601</v>
      </c>
      <c r="B17" s="58" t="s">
        <v>5544</v>
      </c>
    </row>
    <row r="18" spans="1:2" x14ac:dyDescent="0.25">
      <c r="A18" s="57">
        <v>10101602</v>
      </c>
      <c r="B18" s="58" t="s">
        <v>8485</v>
      </c>
    </row>
    <row r="19" spans="1:2" x14ac:dyDescent="0.25">
      <c r="A19" s="57">
        <v>10101603</v>
      </c>
      <c r="B19" s="58" t="s">
        <v>12681</v>
      </c>
    </row>
    <row r="20" spans="1:2" x14ac:dyDescent="0.25">
      <c r="A20" s="57">
        <v>10101604</v>
      </c>
      <c r="B20" s="58" t="s">
        <v>9166</v>
      </c>
    </row>
    <row r="21" spans="1:2" x14ac:dyDescent="0.25">
      <c r="A21" s="57">
        <v>10101605</v>
      </c>
      <c r="B21" s="58" t="s">
        <v>5905</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14218</v>
      </c>
    </row>
    <row r="29" spans="1:2" x14ac:dyDescent="0.25">
      <c r="A29" s="57">
        <v>10101803</v>
      </c>
      <c r="B29" s="58" t="s">
        <v>14682</v>
      </c>
    </row>
    <row r="30" spans="1:2" x14ac:dyDescent="0.25">
      <c r="A30" s="57">
        <v>10101804</v>
      </c>
      <c r="B30" s="58" t="s">
        <v>16488</v>
      </c>
    </row>
    <row r="31" spans="1:2" x14ac:dyDescent="0.25">
      <c r="A31" s="57">
        <v>10101805</v>
      </c>
      <c r="B31" s="58" t="s">
        <v>7780</v>
      </c>
    </row>
    <row r="32" spans="1:2" x14ac:dyDescent="0.25">
      <c r="A32" s="57">
        <v>10101806</v>
      </c>
      <c r="B32" s="58" t="s">
        <v>15538</v>
      </c>
    </row>
    <row r="33" spans="1:2" x14ac:dyDescent="0.25">
      <c r="A33" s="57">
        <v>10101807</v>
      </c>
      <c r="B33" s="58" t="s">
        <v>10738</v>
      </c>
    </row>
    <row r="34" spans="1:2" x14ac:dyDescent="0.25">
      <c r="A34" s="57">
        <v>10101808</v>
      </c>
      <c r="B34" s="58" t="s">
        <v>7434</v>
      </c>
    </row>
    <row r="35" spans="1:2" x14ac:dyDescent="0.25">
      <c r="A35" s="57">
        <v>10101901</v>
      </c>
      <c r="B35" s="58" t="s">
        <v>10155</v>
      </c>
    </row>
    <row r="36" spans="1:2" x14ac:dyDescent="0.25">
      <c r="A36" s="57">
        <v>10101902</v>
      </c>
      <c r="B36" s="58" t="s">
        <v>14168</v>
      </c>
    </row>
    <row r="37" spans="1:2" x14ac:dyDescent="0.25">
      <c r="A37" s="57">
        <v>10101903</v>
      </c>
      <c r="B37" s="58" t="s">
        <v>8346</v>
      </c>
    </row>
    <row r="38" spans="1:2" x14ac:dyDescent="0.25">
      <c r="A38" s="57">
        <v>10101904</v>
      </c>
      <c r="B38" s="58" t="s">
        <v>16404</v>
      </c>
    </row>
    <row r="39" spans="1:2" x14ac:dyDescent="0.25">
      <c r="A39" s="57">
        <v>10102001</v>
      </c>
      <c r="B39" s="58" t="s">
        <v>9776</v>
      </c>
    </row>
    <row r="40" spans="1:2" x14ac:dyDescent="0.25">
      <c r="A40" s="57">
        <v>10102002</v>
      </c>
      <c r="B40" s="58" t="s">
        <v>4570</v>
      </c>
    </row>
    <row r="41" spans="1:2" x14ac:dyDescent="0.25">
      <c r="A41" s="57">
        <v>10111301</v>
      </c>
      <c r="B41" s="58" t="s">
        <v>17400</v>
      </c>
    </row>
    <row r="42" spans="1:2" x14ac:dyDescent="0.25">
      <c r="A42" s="57">
        <v>10111302</v>
      </c>
      <c r="B42" s="58" t="s">
        <v>17110</v>
      </c>
    </row>
    <row r="43" spans="1:2" x14ac:dyDescent="0.25">
      <c r="A43" s="57">
        <v>10111303</v>
      </c>
      <c r="B43" s="58" t="s">
        <v>12215</v>
      </c>
    </row>
    <row r="44" spans="1:2" x14ac:dyDescent="0.25">
      <c r="A44" s="57">
        <v>10111304</v>
      </c>
      <c r="B44" s="58" t="s">
        <v>7704</v>
      </c>
    </row>
    <row r="45" spans="1:2" x14ac:dyDescent="0.25">
      <c r="A45" s="57">
        <v>10111305</v>
      </c>
      <c r="B45" s="58" t="s">
        <v>16781</v>
      </c>
    </row>
    <row r="46" spans="1:2" x14ac:dyDescent="0.25">
      <c r="A46" s="57">
        <v>10111306</v>
      </c>
      <c r="B46" s="58" t="s">
        <v>18290</v>
      </c>
    </row>
    <row r="47" spans="1:2" x14ac:dyDescent="0.25">
      <c r="A47" s="57">
        <v>10111307</v>
      </c>
      <c r="B47" s="58" t="s">
        <v>11506</v>
      </c>
    </row>
    <row r="48" spans="1:2" x14ac:dyDescent="0.25">
      <c r="A48" s="57">
        <v>10121501</v>
      </c>
      <c r="B48" s="58" t="s">
        <v>6276</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5604</v>
      </c>
    </row>
    <row r="53" spans="1:2" x14ac:dyDescent="0.25">
      <c r="A53" s="57">
        <v>10121506</v>
      </c>
      <c r="B53" s="58" t="s">
        <v>10762</v>
      </c>
    </row>
    <row r="54" spans="1:2" x14ac:dyDescent="0.25">
      <c r="A54" s="57">
        <v>10121601</v>
      </c>
      <c r="B54" s="58" t="s">
        <v>11259</v>
      </c>
    </row>
    <row r="55" spans="1:2" x14ac:dyDescent="0.25">
      <c r="A55" s="57">
        <v>10121602</v>
      </c>
      <c r="B55" s="58" t="s">
        <v>10827</v>
      </c>
    </row>
    <row r="56" spans="1:2" x14ac:dyDescent="0.25">
      <c r="A56" s="57">
        <v>10121603</v>
      </c>
      <c r="B56" s="58" t="s">
        <v>15844</v>
      </c>
    </row>
    <row r="57" spans="1:2" x14ac:dyDescent="0.25">
      <c r="A57" s="57">
        <v>10121604</v>
      </c>
      <c r="B57" s="58" t="s">
        <v>14703</v>
      </c>
    </row>
    <row r="58" spans="1:2" x14ac:dyDescent="0.25">
      <c r="A58" s="57">
        <v>10121701</v>
      </c>
      <c r="B58" s="58" t="s">
        <v>13992</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11433</v>
      </c>
    </row>
    <row r="64" spans="1:2" x14ac:dyDescent="0.25">
      <c r="A64" s="57">
        <v>10121804</v>
      </c>
      <c r="B64" s="58" t="s">
        <v>3462</v>
      </c>
    </row>
    <row r="65" spans="1:2" x14ac:dyDescent="0.25">
      <c r="A65" s="57">
        <v>10121805</v>
      </c>
      <c r="B65" s="58" t="s">
        <v>12713</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10508</v>
      </c>
    </row>
    <row r="73" spans="1:2" x14ac:dyDescent="0.25">
      <c r="A73" s="57">
        <v>10122103</v>
      </c>
      <c r="B73" s="58" t="s">
        <v>1073</v>
      </c>
    </row>
    <row r="74" spans="1:2" x14ac:dyDescent="0.25">
      <c r="A74" s="57">
        <v>10131506</v>
      </c>
      <c r="B74" s="58" t="s">
        <v>11510</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13798</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11377</v>
      </c>
    </row>
    <row r="93" spans="1:2" x14ac:dyDescent="0.25">
      <c r="A93" s="57">
        <v>10141607</v>
      </c>
      <c r="B93" s="58" t="s">
        <v>4279</v>
      </c>
    </row>
    <row r="94" spans="1:2" x14ac:dyDescent="0.25">
      <c r="A94" s="57">
        <v>10141608</v>
      </c>
      <c r="B94" s="58" t="s">
        <v>6187</v>
      </c>
    </row>
    <row r="95" spans="1:2" x14ac:dyDescent="0.25">
      <c r="A95" s="57">
        <v>10141609</v>
      </c>
      <c r="B95" s="58" t="s">
        <v>7450</v>
      </c>
    </row>
    <row r="96" spans="1:2" x14ac:dyDescent="0.25">
      <c r="A96" s="57">
        <v>10141610</v>
      </c>
      <c r="B96" s="58" t="s">
        <v>14401</v>
      </c>
    </row>
    <row r="97" spans="1:2" x14ac:dyDescent="0.25">
      <c r="A97" s="57">
        <v>10141611</v>
      </c>
      <c r="B97" s="58" t="s">
        <v>11662</v>
      </c>
    </row>
    <row r="98" spans="1:2" x14ac:dyDescent="0.25">
      <c r="A98" s="57">
        <v>10151501</v>
      </c>
      <c r="B98" s="58" t="s">
        <v>1468</v>
      </c>
    </row>
    <row r="99" spans="1:2" x14ac:dyDescent="0.25">
      <c r="A99" s="57">
        <v>10151502</v>
      </c>
      <c r="B99" s="58" t="s">
        <v>18814</v>
      </c>
    </row>
    <row r="100" spans="1:2" x14ac:dyDescent="0.25">
      <c r="A100" s="57">
        <v>10151503</v>
      </c>
      <c r="B100" s="58" t="s">
        <v>5030</v>
      </c>
    </row>
    <row r="101" spans="1:2" x14ac:dyDescent="0.25">
      <c r="A101" s="57">
        <v>10151504</v>
      </c>
      <c r="B101" s="58" t="s">
        <v>14685</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10357</v>
      </c>
    </row>
    <row r="108" spans="1:2" x14ac:dyDescent="0.25">
      <c r="A108" s="57">
        <v>10151511</v>
      </c>
      <c r="B108" s="58" t="s">
        <v>322</v>
      </c>
    </row>
    <row r="109" spans="1:2" x14ac:dyDescent="0.25">
      <c r="A109" s="57">
        <v>10151512</v>
      </c>
      <c r="B109" s="58" t="s">
        <v>10388</v>
      </c>
    </row>
    <row r="110" spans="1:2" x14ac:dyDescent="0.25">
      <c r="A110" s="57">
        <v>10151513</v>
      </c>
      <c r="B110" s="58" t="s">
        <v>11085</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9594</v>
      </c>
    </row>
    <row r="116" spans="1:2" x14ac:dyDescent="0.25">
      <c r="A116" s="57">
        <v>10151519</v>
      </c>
      <c r="B116" s="58" t="s">
        <v>8186</v>
      </c>
    </row>
    <row r="117" spans="1:2" x14ac:dyDescent="0.25">
      <c r="A117" s="57">
        <v>10151520</v>
      </c>
      <c r="B117" s="58" t="s">
        <v>1696</v>
      </c>
    </row>
    <row r="118" spans="1:2" x14ac:dyDescent="0.25">
      <c r="A118" s="57">
        <v>10151521</v>
      </c>
      <c r="B118" s="58" t="s">
        <v>15849</v>
      </c>
    </row>
    <row r="119" spans="1:2" x14ac:dyDescent="0.25">
      <c r="A119" s="57">
        <v>10151522</v>
      </c>
      <c r="B119" s="58" t="s">
        <v>10480</v>
      </c>
    </row>
    <row r="120" spans="1:2" x14ac:dyDescent="0.25">
      <c r="A120" s="57">
        <v>10151523</v>
      </c>
      <c r="B120" s="58" t="s">
        <v>3144</v>
      </c>
    </row>
    <row r="121" spans="1:2" x14ac:dyDescent="0.25">
      <c r="A121" s="57">
        <v>10151524</v>
      </c>
      <c r="B121" s="58" t="s">
        <v>11218</v>
      </c>
    </row>
    <row r="122" spans="1:2" x14ac:dyDescent="0.25">
      <c r="A122" s="57">
        <v>10151525</v>
      </c>
      <c r="B122" s="58" t="s">
        <v>9746</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13161</v>
      </c>
    </row>
    <row r="127" spans="1:2" x14ac:dyDescent="0.25">
      <c r="A127" s="57">
        <v>10151530</v>
      </c>
      <c r="B127" s="58" t="s">
        <v>2964</v>
      </c>
    </row>
    <row r="128" spans="1:2" x14ac:dyDescent="0.25">
      <c r="A128" s="57">
        <v>10151531</v>
      </c>
      <c r="B128" s="58" t="s">
        <v>13543</v>
      </c>
    </row>
    <row r="129" spans="1:2" x14ac:dyDescent="0.25">
      <c r="A129" s="57">
        <v>10151532</v>
      </c>
      <c r="B129" s="58" t="s">
        <v>10703</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9435</v>
      </c>
    </row>
    <row r="135" spans="1:2" x14ac:dyDescent="0.25">
      <c r="A135" s="57">
        <v>10151603</v>
      </c>
      <c r="B135" s="58" t="s">
        <v>3850</v>
      </c>
    </row>
    <row r="136" spans="1:2" x14ac:dyDescent="0.25">
      <c r="A136" s="57">
        <v>10151604</v>
      </c>
      <c r="B136" s="58" t="s">
        <v>15806</v>
      </c>
    </row>
    <row r="137" spans="1:2" x14ac:dyDescent="0.25">
      <c r="A137" s="57">
        <v>10151605</v>
      </c>
      <c r="B137" s="58" t="s">
        <v>12432</v>
      </c>
    </row>
    <row r="138" spans="1:2" x14ac:dyDescent="0.25">
      <c r="A138" s="57">
        <v>10151606</v>
      </c>
      <c r="B138" s="58" t="s">
        <v>1671</v>
      </c>
    </row>
    <row r="139" spans="1:2" x14ac:dyDescent="0.25">
      <c r="A139" s="57">
        <v>10151607</v>
      </c>
      <c r="B139" s="58" t="s">
        <v>4413</v>
      </c>
    </row>
    <row r="140" spans="1:2" x14ac:dyDescent="0.25">
      <c r="A140" s="57">
        <v>10151608</v>
      </c>
      <c r="B140" s="58" t="s">
        <v>16347</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14017</v>
      </c>
    </row>
    <row r="147" spans="1:2" x14ac:dyDescent="0.25">
      <c r="A147" s="57">
        <v>10151704</v>
      </c>
      <c r="B147" s="58" t="s">
        <v>8022</v>
      </c>
    </row>
    <row r="148" spans="1:2" x14ac:dyDescent="0.25">
      <c r="A148" s="57">
        <v>10151705</v>
      </c>
      <c r="B148" s="58" t="s">
        <v>17201</v>
      </c>
    </row>
    <row r="149" spans="1:2" x14ac:dyDescent="0.25">
      <c r="A149" s="57">
        <v>10151706</v>
      </c>
      <c r="B149" s="58" t="s">
        <v>7634</v>
      </c>
    </row>
    <row r="150" spans="1:2" x14ac:dyDescent="0.25">
      <c r="A150" s="57">
        <v>10151801</v>
      </c>
      <c r="B150" s="58" t="s">
        <v>11505</v>
      </c>
    </row>
    <row r="151" spans="1:2" x14ac:dyDescent="0.25">
      <c r="A151" s="57">
        <v>10151802</v>
      </c>
      <c r="B151" s="58" t="s">
        <v>16075</v>
      </c>
    </row>
    <row r="152" spans="1:2" x14ac:dyDescent="0.25">
      <c r="A152" s="57">
        <v>10151803</v>
      </c>
      <c r="B152" s="58" t="s">
        <v>9663</v>
      </c>
    </row>
    <row r="153" spans="1:2" x14ac:dyDescent="0.25">
      <c r="A153" s="57">
        <v>10151804</v>
      </c>
      <c r="B153" s="58" t="s">
        <v>16089</v>
      </c>
    </row>
    <row r="154" spans="1:2" x14ac:dyDescent="0.25">
      <c r="A154" s="57">
        <v>10151805</v>
      </c>
      <c r="B154" s="58" t="s">
        <v>965</v>
      </c>
    </row>
    <row r="155" spans="1:2" x14ac:dyDescent="0.25">
      <c r="A155" s="57">
        <v>10151806</v>
      </c>
      <c r="B155" s="58" t="s">
        <v>5050</v>
      </c>
    </row>
    <row r="156" spans="1:2" x14ac:dyDescent="0.25">
      <c r="A156" s="57">
        <v>10151807</v>
      </c>
      <c r="B156" s="58" t="s">
        <v>14371</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13225</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13430</v>
      </c>
    </row>
    <row r="167" spans="1:2" x14ac:dyDescent="0.25">
      <c r="A167" s="57">
        <v>10151907</v>
      </c>
      <c r="B167" s="58" t="s">
        <v>15416</v>
      </c>
    </row>
    <row r="168" spans="1:2" x14ac:dyDescent="0.25">
      <c r="A168" s="57">
        <v>10152001</v>
      </c>
      <c r="B168" s="58" t="s">
        <v>719</v>
      </c>
    </row>
    <row r="169" spans="1:2" x14ac:dyDescent="0.25">
      <c r="A169" s="57">
        <v>10152002</v>
      </c>
      <c r="B169" s="58" t="s">
        <v>5522</v>
      </c>
    </row>
    <row r="170" spans="1:2" x14ac:dyDescent="0.25">
      <c r="A170" s="57">
        <v>10152003</v>
      </c>
      <c r="B170" s="58" t="s">
        <v>11192</v>
      </c>
    </row>
    <row r="171" spans="1:2" x14ac:dyDescent="0.25">
      <c r="A171" s="57">
        <v>10152101</v>
      </c>
      <c r="B171" s="58" t="s">
        <v>17377</v>
      </c>
    </row>
    <row r="172" spans="1:2" x14ac:dyDescent="0.25">
      <c r="A172" s="57">
        <v>10152102</v>
      </c>
      <c r="B172" s="58" t="s">
        <v>1107</v>
      </c>
    </row>
    <row r="173" spans="1:2" x14ac:dyDescent="0.25">
      <c r="A173" s="57">
        <v>10152103</v>
      </c>
      <c r="B173" s="58" t="s">
        <v>5491</v>
      </c>
    </row>
    <row r="174" spans="1:2" x14ac:dyDescent="0.25">
      <c r="A174" s="57">
        <v>10152104</v>
      </c>
      <c r="B174" s="58" t="s">
        <v>9826</v>
      </c>
    </row>
    <row r="175" spans="1:2" x14ac:dyDescent="0.25">
      <c r="A175" s="57">
        <v>10152201</v>
      </c>
      <c r="B175" s="58" t="s">
        <v>12822</v>
      </c>
    </row>
    <row r="176" spans="1:2" x14ac:dyDescent="0.25">
      <c r="A176" s="57">
        <v>10152202</v>
      </c>
      <c r="B176" s="58" t="s">
        <v>10030</v>
      </c>
    </row>
    <row r="177" spans="1:2" x14ac:dyDescent="0.25">
      <c r="A177" s="57">
        <v>10161501</v>
      </c>
      <c r="B177" s="58" t="s">
        <v>17512</v>
      </c>
    </row>
    <row r="178" spans="1:2" x14ac:dyDescent="0.25">
      <c r="A178" s="57">
        <v>10161502</v>
      </c>
      <c r="B178" s="58" t="s">
        <v>16481</v>
      </c>
    </row>
    <row r="179" spans="1:2" x14ac:dyDescent="0.25">
      <c r="A179" s="57">
        <v>10161503</v>
      </c>
      <c r="B179" s="58" t="s">
        <v>10733</v>
      </c>
    </row>
    <row r="180" spans="1:2" x14ac:dyDescent="0.25">
      <c r="A180" s="57">
        <v>10161504</v>
      </c>
      <c r="B180" s="58" t="s">
        <v>3792</v>
      </c>
    </row>
    <row r="181" spans="1:2" x14ac:dyDescent="0.25">
      <c r="A181" s="57">
        <v>10161505</v>
      </c>
      <c r="B181" s="58" t="s">
        <v>14007</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10490</v>
      </c>
    </row>
    <row r="186" spans="1:2" x14ac:dyDescent="0.25">
      <c r="A186" s="57">
        <v>10161510</v>
      </c>
      <c r="B186" s="58" t="s">
        <v>11133</v>
      </c>
    </row>
    <row r="187" spans="1:2" x14ac:dyDescent="0.25">
      <c r="A187" s="57">
        <v>10161511</v>
      </c>
      <c r="B187" s="58" t="s">
        <v>7918</v>
      </c>
    </row>
    <row r="188" spans="1:2" x14ac:dyDescent="0.25">
      <c r="A188" s="57">
        <v>10161512</v>
      </c>
      <c r="B188" s="58" t="s">
        <v>8852</v>
      </c>
    </row>
    <row r="189" spans="1:2" x14ac:dyDescent="0.25">
      <c r="A189" s="57">
        <v>10161513</v>
      </c>
      <c r="B189" s="58" t="s">
        <v>14892</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13764</v>
      </c>
    </row>
    <row r="195" spans="1:2" x14ac:dyDescent="0.25">
      <c r="A195" s="57">
        <v>10161701</v>
      </c>
      <c r="B195" s="58" t="s">
        <v>3190</v>
      </c>
    </row>
    <row r="196" spans="1:2" x14ac:dyDescent="0.25">
      <c r="A196" s="57">
        <v>10161702</v>
      </c>
      <c r="B196" s="58" t="s">
        <v>13287</v>
      </c>
    </row>
    <row r="197" spans="1:2" x14ac:dyDescent="0.25">
      <c r="A197" s="57">
        <v>10161703</v>
      </c>
      <c r="B197" s="58" t="s">
        <v>12565</v>
      </c>
    </row>
    <row r="198" spans="1:2" x14ac:dyDescent="0.25">
      <c r="A198" s="57">
        <v>10161704</v>
      </c>
      <c r="B198" s="58" t="s">
        <v>11297</v>
      </c>
    </row>
    <row r="199" spans="1:2" x14ac:dyDescent="0.25">
      <c r="A199" s="57">
        <v>10161705</v>
      </c>
      <c r="B199" s="58" t="s">
        <v>3152</v>
      </c>
    </row>
    <row r="200" spans="1:2" x14ac:dyDescent="0.25">
      <c r="A200" s="57">
        <v>10161707</v>
      </c>
      <c r="B200" s="58" t="s">
        <v>9717</v>
      </c>
    </row>
    <row r="201" spans="1:2" x14ac:dyDescent="0.25">
      <c r="A201" s="57">
        <v>10161801</v>
      </c>
      <c r="B201" s="58" t="s">
        <v>7792</v>
      </c>
    </row>
    <row r="202" spans="1:2" x14ac:dyDescent="0.25">
      <c r="A202" s="57">
        <v>10161802</v>
      </c>
      <c r="B202" s="58" t="s">
        <v>13524</v>
      </c>
    </row>
    <row r="203" spans="1:2" x14ac:dyDescent="0.25">
      <c r="A203" s="57">
        <v>10161803</v>
      </c>
      <c r="B203" s="58" t="s">
        <v>3519</v>
      </c>
    </row>
    <row r="204" spans="1:2" x14ac:dyDescent="0.25">
      <c r="A204" s="57">
        <v>10161804</v>
      </c>
      <c r="B204" s="58" t="s">
        <v>6603</v>
      </c>
    </row>
    <row r="205" spans="1:2" x14ac:dyDescent="0.25">
      <c r="A205" s="57">
        <v>10161901</v>
      </c>
      <c r="B205" s="58" t="s">
        <v>14761</v>
      </c>
    </row>
    <row r="206" spans="1:2" x14ac:dyDescent="0.25">
      <c r="A206" s="57">
        <v>10161902</v>
      </c>
      <c r="B206" s="58" t="s">
        <v>16836</v>
      </c>
    </row>
    <row r="207" spans="1:2" x14ac:dyDescent="0.25">
      <c r="A207" s="57">
        <v>10161903</v>
      </c>
      <c r="B207" s="58" t="s">
        <v>18012</v>
      </c>
    </row>
    <row r="208" spans="1:2" x14ac:dyDescent="0.25">
      <c r="A208" s="57">
        <v>10161904</v>
      </c>
      <c r="B208" s="58" t="s">
        <v>9941</v>
      </c>
    </row>
    <row r="209" spans="1:2" x14ac:dyDescent="0.25">
      <c r="A209" s="57">
        <v>10161905</v>
      </c>
      <c r="B209" s="58" t="s">
        <v>861</v>
      </c>
    </row>
    <row r="210" spans="1:2" x14ac:dyDescent="0.25">
      <c r="A210" s="57">
        <v>10161906</v>
      </c>
      <c r="B210" s="58" t="s">
        <v>10587</v>
      </c>
    </row>
    <row r="211" spans="1:2" x14ac:dyDescent="0.25">
      <c r="A211" s="57">
        <v>10161907</v>
      </c>
      <c r="B211" s="58" t="s">
        <v>1351</v>
      </c>
    </row>
    <row r="212" spans="1:2" x14ac:dyDescent="0.25">
      <c r="A212" s="57">
        <v>10161908</v>
      </c>
      <c r="B212" s="58" t="s">
        <v>11953</v>
      </c>
    </row>
    <row r="213" spans="1:2" x14ac:dyDescent="0.25">
      <c r="A213" s="57">
        <v>10171501</v>
      </c>
      <c r="B213" s="58" t="s">
        <v>19</v>
      </c>
    </row>
    <row r="214" spans="1:2" x14ac:dyDescent="0.25">
      <c r="A214" s="57">
        <v>10171502</v>
      </c>
      <c r="B214" s="58" t="s">
        <v>17615</v>
      </c>
    </row>
    <row r="215" spans="1:2" x14ac:dyDescent="0.25">
      <c r="A215" s="57">
        <v>10171503</v>
      </c>
      <c r="B215" s="58" t="s">
        <v>6483</v>
      </c>
    </row>
    <row r="216" spans="1:2" x14ac:dyDescent="0.25">
      <c r="A216" s="57">
        <v>10171504</v>
      </c>
      <c r="B216" s="58" t="s">
        <v>4500</v>
      </c>
    </row>
    <row r="217" spans="1:2" x14ac:dyDescent="0.25">
      <c r="A217" s="57">
        <v>10171601</v>
      </c>
      <c r="B217" s="58" t="s">
        <v>17571</v>
      </c>
    </row>
    <row r="218" spans="1:2" x14ac:dyDescent="0.25">
      <c r="A218" s="57">
        <v>10171602</v>
      </c>
      <c r="B218" s="58" t="s">
        <v>2205</v>
      </c>
    </row>
    <row r="219" spans="1:2" x14ac:dyDescent="0.25">
      <c r="A219" s="57">
        <v>10171603</v>
      </c>
      <c r="B219" s="58" t="s">
        <v>5124</v>
      </c>
    </row>
    <row r="220" spans="1:2" x14ac:dyDescent="0.25">
      <c r="A220" s="57">
        <v>10171604</v>
      </c>
      <c r="B220" s="58" t="s">
        <v>5792</v>
      </c>
    </row>
    <row r="221" spans="1:2" x14ac:dyDescent="0.25">
      <c r="A221" s="57">
        <v>10171605</v>
      </c>
      <c r="B221" s="58" t="s">
        <v>4185</v>
      </c>
    </row>
    <row r="222" spans="1:2" x14ac:dyDescent="0.25">
      <c r="A222" s="57">
        <v>10171701</v>
      </c>
      <c r="B222" s="58" t="s">
        <v>7318</v>
      </c>
    </row>
    <row r="223" spans="1:2" x14ac:dyDescent="0.25">
      <c r="A223" s="57">
        <v>10171702</v>
      </c>
      <c r="B223" s="58" t="s">
        <v>5084</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6188</v>
      </c>
    </row>
    <row r="228" spans="1:2" x14ac:dyDescent="0.25">
      <c r="A228" s="57">
        <v>10191701</v>
      </c>
      <c r="B228" s="58" t="s">
        <v>15088</v>
      </c>
    </row>
    <row r="229" spans="1:2" x14ac:dyDescent="0.25">
      <c r="A229" s="57">
        <v>10191703</v>
      </c>
      <c r="B229" s="58" t="s">
        <v>5994</v>
      </c>
    </row>
    <row r="230" spans="1:2" x14ac:dyDescent="0.25">
      <c r="A230" s="57">
        <v>10191704</v>
      </c>
      <c r="B230" s="58" t="s">
        <v>7961</v>
      </c>
    </row>
    <row r="231" spans="1:2" x14ac:dyDescent="0.25">
      <c r="A231" s="57">
        <v>10191705</v>
      </c>
      <c r="B231" s="58" t="s">
        <v>5227</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4449</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9597</v>
      </c>
    </row>
    <row r="240" spans="1:2" x14ac:dyDescent="0.25">
      <c r="A240" s="57">
        <v>11101508</v>
      </c>
      <c r="B240" s="58" t="s">
        <v>14635</v>
      </c>
    </row>
    <row r="241" spans="1:2" x14ac:dyDescent="0.25">
      <c r="A241" s="57">
        <v>11101509</v>
      </c>
      <c r="B241" s="58" t="s">
        <v>12520</v>
      </c>
    </row>
    <row r="242" spans="1:2" x14ac:dyDescent="0.25">
      <c r="A242" s="57">
        <v>11101510</v>
      </c>
      <c r="B242" s="58" t="s">
        <v>17279</v>
      </c>
    </row>
    <row r="243" spans="1:2" x14ac:dyDescent="0.25">
      <c r="A243" s="57">
        <v>11101511</v>
      </c>
      <c r="B243" s="58" t="s">
        <v>6291</v>
      </c>
    </row>
    <row r="244" spans="1:2" x14ac:dyDescent="0.25">
      <c r="A244" s="57">
        <v>11101512</v>
      </c>
      <c r="B244" s="58" t="s">
        <v>5578</v>
      </c>
    </row>
    <row r="245" spans="1:2" x14ac:dyDescent="0.25">
      <c r="A245" s="57">
        <v>11101513</v>
      </c>
      <c r="B245" s="58" t="s">
        <v>10049</v>
      </c>
    </row>
    <row r="246" spans="1:2" x14ac:dyDescent="0.25">
      <c r="A246" s="57">
        <v>11101514</v>
      </c>
      <c r="B246" s="58" t="s">
        <v>10455</v>
      </c>
    </row>
    <row r="247" spans="1:2" x14ac:dyDescent="0.25">
      <c r="A247" s="57">
        <v>11101515</v>
      </c>
      <c r="B247" s="58" t="s">
        <v>16605</v>
      </c>
    </row>
    <row r="248" spans="1:2" x14ac:dyDescent="0.25">
      <c r="A248" s="57">
        <v>11101516</v>
      </c>
      <c r="B248" s="58" t="s">
        <v>3197</v>
      </c>
    </row>
    <row r="249" spans="1:2" x14ac:dyDescent="0.25">
      <c r="A249" s="57">
        <v>11101517</v>
      </c>
      <c r="B249" s="58" t="s">
        <v>15098</v>
      </c>
    </row>
    <row r="250" spans="1:2" x14ac:dyDescent="0.25">
      <c r="A250" s="57">
        <v>11101518</v>
      </c>
      <c r="B250" s="58" t="s">
        <v>15847</v>
      </c>
    </row>
    <row r="251" spans="1:2" x14ac:dyDescent="0.25">
      <c r="A251" s="57">
        <v>11101519</v>
      </c>
      <c r="B251" s="58" t="s">
        <v>14301</v>
      </c>
    </row>
    <row r="252" spans="1:2" x14ac:dyDescent="0.25">
      <c r="A252" s="57">
        <v>11101520</v>
      </c>
      <c r="B252" s="58" t="s">
        <v>9735</v>
      </c>
    </row>
    <row r="253" spans="1:2" x14ac:dyDescent="0.25">
      <c r="A253" s="57">
        <v>11101521</v>
      </c>
      <c r="B253" s="58" t="s">
        <v>218</v>
      </c>
    </row>
    <row r="254" spans="1:2" x14ac:dyDescent="0.25">
      <c r="A254" s="57">
        <v>11101522</v>
      </c>
      <c r="B254" s="58" t="s">
        <v>11219</v>
      </c>
    </row>
    <row r="255" spans="1:2" x14ac:dyDescent="0.25">
      <c r="A255" s="57">
        <v>11101523</v>
      </c>
      <c r="B255" s="58" t="s">
        <v>13079</v>
      </c>
    </row>
    <row r="256" spans="1:2" x14ac:dyDescent="0.25">
      <c r="A256" s="57">
        <v>11101524</v>
      </c>
      <c r="B256" s="58" t="s">
        <v>13322</v>
      </c>
    </row>
    <row r="257" spans="1:2" x14ac:dyDescent="0.25">
      <c r="A257" s="57">
        <v>11101525</v>
      </c>
      <c r="B257" s="58" t="s">
        <v>18277</v>
      </c>
    </row>
    <row r="258" spans="1:2" x14ac:dyDescent="0.25">
      <c r="A258" s="57">
        <v>11101526</v>
      </c>
      <c r="B258" s="58" t="s">
        <v>13671</v>
      </c>
    </row>
    <row r="259" spans="1:2" x14ac:dyDescent="0.25">
      <c r="A259" s="57">
        <v>11101527</v>
      </c>
      <c r="B259" s="58" t="s">
        <v>10219</v>
      </c>
    </row>
    <row r="260" spans="1:2" x14ac:dyDescent="0.25">
      <c r="A260" s="57">
        <v>11101601</v>
      </c>
      <c r="B260" s="58" t="s">
        <v>7454</v>
      </c>
    </row>
    <row r="261" spans="1:2" x14ac:dyDescent="0.25">
      <c r="A261" s="57">
        <v>11101602</v>
      </c>
      <c r="B261" s="58" t="s">
        <v>10679</v>
      </c>
    </row>
    <row r="262" spans="1:2" x14ac:dyDescent="0.25">
      <c r="A262" s="57">
        <v>11101603</v>
      </c>
      <c r="B262" s="58" t="s">
        <v>16253</v>
      </c>
    </row>
    <row r="263" spans="1:2" x14ac:dyDescent="0.25">
      <c r="A263" s="57">
        <v>11101604</v>
      </c>
      <c r="B263" s="58" t="s">
        <v>5453</v>
      </c>
    </row>
    <row r="264" spans="1:2" x14ac:dyDescent="0.25">
      <c r="A264" s="57">
        <v>11101605</v>
      </c>
      <c r="B264" s="58" t="s">
        <v>9824</v>
      </c>
    </row>
    <row r="265" spans="1:2" x14ac:dyDescent="0.25">
      <c r="A265" s="57">
        <v>11101606</v>
      </c>
      <c r="B265" s="58" t="s">
        <v>13292</v>
      </c>
    </row>
    <row r="266" spans="1:2" x14ac:dyDescent="0.25">
      <c r="A266" s="57">
        <v>11101607</v>
      </c>
      <c r="B266" s="58" t="s">
        <v>8000</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8883</v>
      </c>
    </row>
    <row r="271" spans="1:2" x14ac:dyDescent="0.25">
      <c r="A271" s="57">
        <v>11101612</v>
      </c>
      <c r="B271" s="58" t="s">
        <v>196</v>
      </c>
    </row>
    <row r="272" spans="1:2" x14ac:dyDescent="0.25">
      <c r="A272" s="57">
        <v>11101613</v>
      </c>
      <c r="B272" s="58" t="s">
        <v>6642</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12284</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10192</v>
      </c>
    </row>
    <row r="283" spans="1:2" x14ac:dyDescent="0.25">
      <c r="A283" s="57">
        <v>11101701</v>
      </c>
      <c r="B283" s="58" t="s">
        <v>12451</v>
      </c>
    </row>
    <row r="284" spans="1:2" x14ac:dyDescent="0.25">
      <c r="A284" s="57">
        <v>11101702</v>
      </c>
      <c r="B284" s="58" t="s">
        <v>18281</v>
      </c>
    </row>
    <row r="285" spans="1:2" x14ac:dyDescent="0.25">
      <c r="A285" s="57">
        <v>11101703</v>
      </c>
      <c r="B285" s="58" t="s">
        <v>5580</v>
      </c>
    </row>
    <row r="286" spans="1:2" x14ac:dyDescent="0.25">
      <c r="A286" s="57">
        <v>11101704</v>
      </c>
      <c r="B286" s="58" t="s">
        <v>12758</v>
      </c>
    </row>
    <row r="287" spans="1:2" x14ac:dyDescent="0.25">
      <c r="A287" s="57">
        <v>11101705</v>
      </c>
      <c r="B287" s="58" t="s">
        <v>13100</v>
      </c>
    </row>
    <row r="288" spans="1:2" x14ac:dyDescent="0.25">
      <c r="A288" s="57">
        <v>11101706</v>
      </c>
      <c r="B288" s="58" t="s">
        <v>14042</v>
      </c>
    </row>
    <row r="289" spans="1:2" x14ac:dyDescent="0.25">
      <c r="A289" s="57">
        <v>11101707</v>
      </c>
      <c r="B289" s="58" t="s">
        <v>12685</v>
      </c>
    </row>
    <row r="290" spans="1:2" x14ac:dyDescent="0.25">
      <c r="A290" s="57">
        <v>11101708</v>
      </c>
      <c r="B290" s="58" t="s">
        <v>5251</v>
      </c>
    </row>
    <row r="291" spans="1:2" x14ac:dyDescent="0.25">
      <c r="A291" s="57">
        <v>11101709</v>
      </c>
      <c r="B291" s="58" t="s">
        <v>12313</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10864</v>
      </c>
    </row>
    <row r="299" spans="1:2" x14ac:dyDescent="0.25">
      <c r="A299" s="57">
        <v>11101717</v>
      </c>
      <c r="B299" s="58" t="s">
        <v>17924</v>
      </c>
    </row>
    <row r="300" spans="1:2" x14ac:dyDescent="0.25">
      <c r="A300" s="57">
        <v>11101718</v>
      </c>
      <c r="B300" s="58" t="s">
        <v>8416</v>
      </c>
    </row>
    <row r="301" spans="1:2" x14ac:dyDescent="0.25">
      <c r="A301" s="57">
        <v>11101719</v>
      </c>
      <c r="B301" s="58" t="s">
        <v>5782</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12447</v>
      </c>
    </row>
    <row r="308" spans="1:2" x14ac:dyDescent="0.25">
      <c r="A308" s="57">
        <v>11111601</v>
      </c>
      <c r="B308" s="58" t="s">
        <v>5451</v>
      </c>
    </row>
    <row r="309" spans="1:2" x14ac:dyDescent="0.25">
      <c r="A309" s="57">
        <v>11111602</v>
      </c>
      <c r="B309" s="58" t="s">
        <v>9236</v>
      </c>
    </row>
    <row r="310" spans="1:2" x14ac:dyDescent="0.25">
      <c r="A310" s="57">
        <v>11111603</v>
      </c>
      <c r="B310" s="58" t="s">
        <v>8419</v>
      </c>
    </row>
    <row r="311" spans="1:2" x14ac:dyDescent="0.25">
      <c r="A311" s="57">
        <v>11111604</v>
      </c>
      <c r="B311" s="58" t="s">
        <v>3793</v>
      </c>
    </row>
    <row r="312" spans="1:2" x14ac:dyDescent="0.25">
      <c r="A312" s="57">
        <v>11111605</v>
      </c>
      <c r="B312" s="58" t="s">
        <v>14643</v>
      </c>
    </row>
    <row r="313" spans="1:2" x14ac:dyDescent="0.25">
      <c r="A313" s="57">
        <v>11111606</v>
      </c>
      <c r="B313" s="58" t="s">
        <v>5742</v>
      </c>
    </row>
    <row r="314" spans="1:2" x14ac:dyDescent="0.25">
      <c r="A314" s="57">
        <v>11111607</v>
      </c>
      <c r="B314" s="58" t="s">
        <v>3340</v>
      </c>
    </row>
    <row r="315" spans="1:2" x14ac:dyDescent="0.25">
      <c r="A315" s="57">
        <v>11111608</v>
      </c>
      <c r="B315" s="58" t="s">
        <v>18596</v>
      </c>
    </row>
    <row r="316" spans="1:2" x14ac:dyDescent="0.25">
      <c r="A316" s="57">
        <v>11111609</v>
      </c>
      <c r="B316" s="58" t="s">
        <v>12863</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9095</v>
      </c>
    </row>
    <row r="322" spans="1:2" x14ac:dyDescent="0.25">
      <c r="A322" s="57">
        <v>11111803</v>
      </c>
      <c r="B322" s="58" t="s">
        <v>3987</v>
      </c>
    </row>
    <row r="323" spans="1:2" x14ac:dyDescent="0.25">
      <c r="A323" s="57">
        <v>11111804</v>
      </c>
      <c r="B323" s="58" t="s">
        <v>16018</v>
      </c>
    </row>
    <row r="324" spans="1:2" x14ac:dyDescent="0.25">
      <c r="A324" s="57">
        <v>11111805</v>
      </c>
      <c r="B324" s="58" t="s">
        <v>13894</v>
      </c>
    </row>
    <row r="325" spans="1:2" x14ac:dyDescent="0.25">
      <c r="A325" s="57">
        <v>11111806</v>
      </c>
      <c r="B325" s="58" t="s">
        <v>6668</v>
      </c>
    </row>
    <row r="326" spans="1:2" x14ac:dyDescent="0.25">
      <c r="A326" s="57">
        <v>11111807</v>
      </c>
      <c r="B326" s="58" t="s">
        <v>9472</v>
      </c>
    </row>
    <row r="327" spans="1:2" x14ac:dyDescent="0.25">
      <c r="A327" s="57">
        <v>11111808</v>
      </c>
      <c r="B327" s="58" t="s">
        <v>11618</v>
      </c>
    </row>
    <row r="328" spans="1:2" x14ac:dyDescent="0.25">
      <c r="A328" s="57">
        <v>11111809</v>
      </c>
      <c r="B328" s="58" t="s">
        <v>4779</v>
      </c>
    </row>
    <row r="329" spans="1:2" x14ac:dyDescent="0.25">
      <c r="A329" s="57">
        <v>11111810</v>
      </c>
      <c r="B329" s="58" t="s">
        <v>8378</v>
      </c>
    </row>
    <row r="330" spans="1:2" x14ac:dyDescent="0.25">
      <c r="A330" s="57">
        <v>11121502</v>
      </c>
      <c r="B330" s="58" t="s">
        <v>12290</v>
      </c>
    </row>
    <row r="331" spans="1:2" x14ac:dyDescent="0.25">
      <c r="A331" s="57">
        <v>11121503</v>
      </c>
      <c r="B331" s="58" t="s">
        <v>16910</v>
      </c>
    </row>
    <row r="332" spans="1:2" x14ac:dyDescent="0.25">
      <c r="A332" s="57">
        <v>11121603</v>
      </c>
      <c r="B332" s="58" t="s">
        <v>8978</v>
      </c>
    </row>
    <row r="333" spans="1:2" x14ac:dyDescent="0.25">
      <c r="A333" s="57">
        <v>11121604</v>
      </c>
      <c r="B333" s="58" t="s">
        <v>11895</v>
      </c>
    </row>
    <row r="334" spans="1:2" x14ac:dyDescent="0.25">
      <c r="A334" s="57">
        <v>11121605</v>
      </c>
      <c r="B334" s="58" t="s">
        <v>5727</v>
      </c>
    </row>
    <row r="335" spans="1:2" x14ac:dyDescent="0.25">
      <c r="A335" s="57">
        <v>11121606</v>
      </c>
      <c r="B335" s="58" t="s">
        <v>5527</v>
      </c>
    </row>
    <row r="336" spans="1:2" x14ac:dyDescent="0.25">
      <c r="A336" s="57">
        <v>11121607</v>
      </c>
      <c r="B336" s="58" t="s">
        <v>13871</v>
      </c>
    </row>
    <row r="337" spans="1:2" x14ac:dyDescent="0.25">
      <c r="A337" s="57">
        <v>11121608</v>
      </c>
      <c r="B337" s="58" t="s">
        <v>16555</v>
      </c>
    </row>
    <row r="338" spans="1:2" x14ac:dyDescent="0.25">
      <c r="A338" s="57">
        <v>11121609</v>
      </c>
      <c r="B338" s="58" t="s">
        <v>5080</v>
      </c>
    </row>
    <row r="339" spans="1:2" x14ac:dyDescent="0.25">
      <c r="A339" s="57">
        <v>11121610</v>
      </c>
      <c r="B339" s="58" t="s">
        <v>15163</v>
      </c>
    </row>
    <row r="340" spans="1:2" x14ac:dyDescent="0.25">
      <c r="A340" s="57">
        <v>11121611</v>
      </c>
      <c r="B340" s="58" t="s">
        <v>6558</v>
      </c>
    </row>
    <row r="341" spans="1:2" x14ac:dyDescent="0.25">
      <c r="A341" s="57">
        <v>11121612</v>
      </c>
      <c r="B341" s="58" t="s">
        <v>18394</v>
      </c>
    </row>
    <row r="342" spans="1:2" x14ac:dyDescent="0.25">
      <c r="A342" s="57">
        <v>11121701</v>
      </c>
      <c r="B342" s="58" t="s">
        <v>6205</v>
      </c>
    </row>
    <row r="343" spans="1:2" x14ac:dyDescent="0.25">
      <c r="A343" s="57">
        <v>11121702</v>
      </c>
      <c r="B343" s="58" t="s">
        <v>721</v>
      </c>
    </row>
    <row r="344" spans="1:2" x14ac:dyDescent="0.25">
      <c r="A344" s="57">
        <v>11121703</v>
      </c>
      <c r="B344" s="58" t="s">
        <v>4403</v>
      </c>
    </row>
    <row r="345" spans="1:2" x14ac:dyDescent="0.25">
      <c r="A345" s="57">
        <v>11121705</v>
      </c>
      <c r="B345" s="58" t="s">
        <v>10891</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13833</v>
      </c>
    </row>
    <row r="351" spans="1:2" x14ac:dyDescent="0.25">
      <c r="A351" s="57">
        <v>11121801</v>
      </c>
      <c r="B351" s="58" t="s">
        <v>3155</v>
      </c>
    </row>
    <row r="352" spans="1:2" x14ac:dyDescent="0.25">
      <c r="A352" s="57">
        <v>11121802</v>
      </c>
      <c r="B352" s="58" t="s">
        <v>17404</v>
      </c>
    </row>
    <row r="353" spans="1:2" x14ac:dyDescent="0.25">
      <c r="A353" s="57">
        <v>11121803</v>
      </c>
      <c r="B353" s="58" t="s">
        <v>14622</v>
      </c>
    </row>
    <row r="354" spans="1:2" x14ac:dyDescent="0.25">
      <c r="A354" s="57">
        <v>11121804</v>
      </c>
      <c r="B354" s="58" t="s">
        <v>14114</v>
      </c>
    </row>
    <row r="355" spans="1:2" x14ac:dyDescent="0.25">
      <c r="A355" s="57">
        <v>11121805</v>
      </c>
      <c r="B355" s="58" t="s">
        <v>9468</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14277</v>
      </c>
    </row>
    <row r="361" spans="1:2" x14ac:dyDescent="0.25">
      <c r="A361" s="57">
        <v>11121901</v>
      </c>
      <c r="B361" s="58" t="s">
        <v>11427</v>
      </c>
    </row>
    <row r="362" spans="1:2" x14ac:dyDescent="0.25">
      <c r="A362" s="57">
        <v>11131501</v>
      </c>
      <c r="B362" s="58" t="s">
        <v>16363</v>
      </c>
    </row>
    <row r="363" spans="1:2" x14ac:dyDescent="0.25">
      <c r="A363" s="57">
        <v>11131502</v>
      </c>
      <c r="B363" s="58" t="s">
        <v>15076</v>
      </c>
    </row>
    <row r="364" spans="1:2" x14ac:dyDescent="0.25">
      <c r="A364" s="57">
        <v>11131503</v>
      </c>
      <c r="B364" s="58" t="s">
        <v>8522</v>
      </c>
    </row>
    <row r="365" spans="1:2" x14ac:dyDescent="0.25">
      <c r="A365" s="57">
        <v>11131504</v>
      </c>
      <c r="B365" s="58" t="s">
        <v>15784</v>
      </c>
    </row>
    <row r="366" spans="1:2" x14ac:dyDescent="0.25">
      <c r="A366" s="57">
        <v>11131505</v>
      </c>
      <c r="B366" s="58" t="s">
        <v>5014</v>
      </c>
    </row>
    <row r="367" spans="1:2" x14ac:dyDescent="0.25">
      <c r="A367" s="57">
        <v>11131506</v>
      </c>
      <c r="B367" s="58" t="s">
        <v>4619</v>
      </c>
    </row>
    <row r="368" spans="1:2" x14ac:dyDescent="0.25">
      <c r="A368" s="57">
        <v>11131507</v>
      </c>
      <c r="B368" s="58" t="s">
        <v>12867</v>
      </c>
    </row>
    <row r="369" spans="1:2" x14ac:dyDescent="0.25">
      <c r="A369" s="57">
        <v>11131508</v>
      </c>
      <c r="B369" s="58" t="s">
        <v>10716</v>
      </c>
    </row>
    <row r="370" spans="1:2" x14ac:dyDescent="0.25">
      <c r="A370" s="57">
        <v>11131601</v>
      </c>
      <c r="B370" s="58" t="s">
        <v>13050</v>
      </c>
    </row>
    <row r="371" spans="1:2" x14ac:dyDescent="0.25">
      <c r="A371" s="57">
        <v>11131602</v>
      </c>
      <c r="B371" s="58" t="s">
        <v>13774</v>
      </c>
    </row>
    <row r="372" spans="1:2" x14ac:dyDescent="0.25">
      <c r="A372" s="57">
        <v>11131603</v>
      </c>
      <c r="B372" s="58" t="s">
        <v>7842</v>
      </c>
    </row>
    <row r="373" spans="1:2" x14ac:dyDescent="0.25">
      <c r="A373" s="57">
        <v>11131604</v>
      </c>
      <c r="B373" s="58" t="s">
        <v>5834</v>
      </c>
    </row>
    <row r="374" spans="1:2" x14ac:dyDescent="0.25">
      <c r="A374" s="57">
        <v>11131605</v>
      </c>
      <c r="B374" s="58" t="s">
        <v>12113</v>
      </c>
    </row>
    <row r="375" spans="1:2" x14ac:dyDescent="0.25">
      <c r="A375" s="57">
        <v>11131606</v>
      </c>
      <c r="B375" s="58" t="s">
        <v>2254</v>
      </c>
    </row>
    <row r="376" spans="1:2" x14ac:dyDescent="0.25">
      <c r="A376" s="57">
        <v>11131607</v>
      </c>
      <c r="B376" s="58" t="s">
        <v>4072</v>
      </c>
    </row>
    <row r="377" spans="1:2" x14ac:dyDescent="0.25">
      <c r="A377" s="57">
        <v>11131608</v>
      </c>
      <c r="B377" s="58" t="s">
        <v>9714</v>
      </c>
    </row>
    <row r="378" spans="1:2" x14ac:dyDescent="0.25">
      <c r="A378" s="57">
        <v>11141601</v>
      </c>
      <c r="B378" s="58" t="s">
        <v>7405</v>
      </c>
    </row>
    <row r="379" spans="1:2" x14ac:dyDescent="0.25">
      <c r="A379" s="57">
        <v>11141602</v>
      </c>
      <c r="B379" s="58" t="s">
        <v>13396</v>
      </c>
    </row>
    <row r="380" spans="1:2" x14ac:dyDescent="0.25">
      <c r="A380" s="57">
        <v>11141603</v>
      </c>
      <c r="B380" s="58" t="s">
        <v>3606</v>
      </c>
    </row>
    <row r="381" spans="1:2" x14ac:dyDescent="0.25">
      <c r="A381" s="57">
        <v>11141604</v>
      </c>
      <c r="B381" s="58" t="s">
        <v>12568</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10939</v>
      </c>
    </row>
    <row r="388" spans="1:2" x14ac:dyDescent="0.25">
      <c r="A388" s="57">
        <v>11141701</v>
      </c>
      <c r="B388" s="58" t="s">
        <v>7428</v>
      </c>
    </row>
    <row r="389" spans="1:2" x14ac:dyDescent="0.25">
      <c r="A389" s="57">
        <v>11141702</v>
      </c>
      <c r="B389" s="58" t="s">
        <v>13803</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12329</v>
      </c>
    </row>
    <row r="394" spans="1:2" x14ac:dyDescent="0.25">
      <c r="A394" s="57">
        <v>11151505</v>
      </c>
      <c r="B394" s="58" t="s">
        <v>11802</v>
      </c>
    </row>
    <row r="395" spans="1:2" x14ac:dyDescent="0.25">
      <c r="A395" s="57">
        <v>11151506</v>
      </c>
      <c r="B395" s="58" t="s">
        <v>15443</v>
      </c>
    </row>
    <row r="396" spans="1:2" x14ac:dyDescent="0.25">
      <c r="A396" s="57">
        <v>11151507</v>
      </c>
      <c r="B396" s="58" t="s">
        <v>14572</v>
      </c>
    </row>
    <row r="397" spans="1:2" x14ac:dyDescent="0.25">
      <c r="A397" s="57">
        <v>11151508</v>
      </c>
      <c r="B397" s="58" t="s">
        <v>6917</v>
      </c>
    </row>
    <row r="398" spans="1:2" x14ac:dyDescent="0.25">
      <c r="A398" s="57">
        <v>11151509</v>
      </c>
      <c r="B398" s="58" t="s">
        <v>104</v>
      </c>
    </row>
    <row r="399" spans="1:2" x14ac:dyDescent="0.25">
      <c r="A399" s="57">
        <v>11151510</v>
      </c>
      <c r="B399" s="58" t="s">
        <v>18698</v>
      </c>
    </row>
    <row r="400" spans="1:2" x14ac:dyDescent="0.25">
      <c r="A400" s="57">
        <v>11151511</v>
      </c>
      <c r="B400" s="58" t="s">
        <v>4339</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13132</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14825</v>
      </c>
    </row>
    <row r="417" spans="1:2" x14ac:dyDescent="0.25">
      <c r="A417" s="57">
        <v>11151701</v>
      </c>
      <c r="B417" s="58" t="s">
        <v>13863</v>
      </c>
    </row>
    <row r="418" spans="1:2" x14ac:dyDescent="0.25">
      <c r="A418" s="57">
        <v>11151702</v>
      </c>
      <c r="B418" s="58" t="s">
        <v>16994</v>
      </c>
    </row>
    <row r="419" spans="1:2" x14ac:dyDescent="0.25">
      <c r="A419" s="57">
        <v>11151703</v>
      </c>
      <c r="B419" s="58" t="s">
        <v>10840</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8187</v>
      </c>
    </row>
    <row r="427" spans="1:2" x14ac:dyDescent="0.25">
      <c r="A427" s="57">
        <v>11151712</v>
      </c>
      <c r="B427" s="58" t="s">
        <v>13003</v>
      </c>
    </row>
    <row r="428" spans="1:2" x14ac:dyDescent="0.25">
      <c r="A428" s="57">
        <v>11151713</v>
      </c>
      <c r="B428" s="58" t="s">
        <v>11001</v>
      </c>
    </row>
    <row r="429" spans="1:2" x14ac:dyDescent="0.25">
      <c r="A429" s="57">
        <v>11151714</v>
      </c>
      <c r="B429" s="58" t="s">
        <v>11234</v>
      </c>
    </row>
    <row r="430" spans="1:2" x14ac:dyDescent="0.25">
      <c r="A430" s="57">
        <v>11151715</v>
      </c>
      <c r="B430" s="58" t="s">
        <v>15755</v>
      </c>
    </row>
    <row r="431" spans="1:2" x14ac:dyDescent="0.25">
      <c r="A431" s="57">
        <v>11161501</v>
      </c>
      <c r="B431" s="58" t="s">
        <v>5209</v>
      </c>
    </row>
    <row r="432" spans="1:2" x14ac:dyDescent="0.25">
      <c r="A432" s="57">
        <v>11161502</v>
      </c>
      <c r="B432" s="58" t="s">
        <v>7386</v>
      </c>
    </row>
    <row r="433" spans="1:2" x14ac:dyDescent="0.25">
      <c r="A433" s="57">
        <v>11161503</v>
      </c>
      <c r="B433" s="58" t="s">
        <v>15914</v>
      </c>
    </row>
    <row r="434" spans="1:2" x14ac:dyDescent="0.25">
      <c r="A434" s="57">
        <v>11161504</v>
      </c>
      <c r="B434" s="58" t="s">
        <v>13173</v>
      </c>
    </row>
    <row r="435" spans="1:2" x14ac:dyDescent="0.25">
      <c r="A435" s="57">
        <v>11161601</v>
      </c>
      <c r="B435" s="58" t="s">
        <v>8772</v>
      </c>
    </row>
    <row r="436" spans="1:2" x14ac:dyDescent="0.25">
      <c r="A436" s="57">
        <v>11161602</v>
      </c>
      <c r="B436" s="58" t="s">
        <v>10424</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6894</v>
      </c>
    </row>
    <row r="443" spans="1:2" x14ac:dyDescent="0.25">
      <c r="A443" s="57">
        <v>11161705</v>
      </c>
      <c r="B443" s="58" t="s">
        <v>8726</v>
      </c>
    </row>
    <row r="444" spans="1:2" x14ac:dyDescent="0.25">
      <c r="A444" s="57">
        <v>11161801</v>
      </c>
      <c r="B444" s="58" t="s">
        <v>17778</v>
      </c>
    </row>
    <row r="445" spans="1:2" x14ac:dyDescent="0.25">
      <c r="A445" s="57">
        <v>11161802</v>
      </c>
      <c r="B445" s="58" t="s">
        <v>4894</v>
      </c>
    </row>
    <row r="446" spans="1:2" x14ac:dyDescent="0.25">
      <c r="A446" s="57">
        <v>11161803</v>
      </c>
      <c r="B446" s="58" t="s">
        <v>16767</v>
      </c>
    </row>
    <row r="447" spans="1:2" x14ac:dyDescent="0.25">
      <c r="A447" s="57">
        <v>11161804</v>
      </c>
      <c r="B447" s="58" t="s">
        <v>9870</v>
      </c>
    </row>
    <row r="448" spans="1:2" x14ac:dyDescent="0.25">
      <c r="A448" s="57">
        <v>11161805</v>
      </c>
      <c r="B448" s="58" t="s">
        <v>14338</v>
      </c>
    </row>
    <row r="449" spans="1:2" x14ac:dyDescent="0.25">
      <c r="A449" s="57">
        <v>11162001</v>
      </c>
      <c r="B449" s="58" t="s">
        <v>16854</v>
      </c>
    </row>
    <row r="450" spans="1:2" x14ac:dyDescent="0.25">
      <c r="A450" s="57">
        <v>11162002</v>
      </c>
      <c r="B450" s="58" t="s">
        <v>13159</v>
      </c>
    </row>
    <row r="451" spans="1:2" x14ac:dyDescent="0.25">
      <c r="A451" s="57">
        <v>11162003</v>
      </c>
      <c r="B451" s="58" t="s">
        <v>7948</v>
      </c>
    </row>
    <row r="452" spans="1:2" x14ac:dyDescent="0.25">
      <c r="A452" s="57">
        <v>11162101</v>
      </c>
      <c r="B452" s="58" t="s">
        <v>1714</v>
      </c>
    </row>
    <row r="453" spans="1:2" x14ac:dyDescent="0.25">
      <c r="A453" s="57">
        <v>11162102</v>
      </c>
      <c r="B453" s="58" t="s">
        <v>11971</v>
      </c>
    </row>
    <row r="454" spans="1:2" x14ac:dyDescent="0.25">
      <c r="A454" s="57">
        <v>11162104</v>
      </c>
      <c r="B454" s="58" t="s">
        <v>9939</v>
      </c>
    </row>
    <row r="455" spans="1:2" x14ac:dyDescent="0.25">
      <c r="A455" s="57">
        <v>11162105</v>
      </c>
      <c r="B455" s="58" t="s">
        <v>2904</v>
      </c>
    </row>
    <row r="456" spans="1:2" x14ac:dyDescent="0.25">
      <c r="A456" s="57">
        <v>11162107</v>
      </c>
      <c r="B456" s="58" t="s">
        <v>12018</v>
      </c>
    </row>
    <row r="457" spans="1:2" x14ac:dyDescent="0.25">
      <c r="A457" s="57">
        <v>11162108</v>
      </c>
      <c r="B457" s="58" t="s">
        <v>8909</v>
      </c>
    </row>
    <row r="458" spans="1:2" x14ac:dyDescent="0.25">
      <c r="A458" s="57">
        <v>11162109</v>
      </c>
      <c r="B458" s="58" t="s">
        <v>15661</v>
      </c>
    </row>
    <row r="459" spans="1:2" x14ac:dyDescent="0.25">
      <c r="A459" s="57">
        <v>11162110</v>
      </c>
      <c r="B459" s="58" t="s">
        <v>3724</v>
      </c>
    </row>
    <row r="460" spans="1:2" x14ac:dyDescent="0.25">
      <c r="A460" s="57">
        <v>11162111</v>
      </c>
      <c r="B460" s="58" t="s">
        <v>15112</v>
      </c>
    </row>
    <row r="461" spans="1:2" x14ac:dyDescent="0.25">
      <c r="A461" s="57">
        <v>11162112</v>
      </c>
      <c r="B461" s="58" t="s">
        <v>13462</v>
      </c>
    </row>
    <row r="462" spans="1:2" x14ac:dyDescent="0.25">
      <c r="A462" s="57">
        <v>11162113</v>
      </c>
      <c r="B462" s="58" t="s">
        <v>18785</v>
      </c>
    </row>
    <row r="463" spans="1:2" x14ac:dyDescent="0.25">
      <c r="A463" s="57">
        <v>11162114</v>
      </c>
      <c r="B463" s="58" t="s">
        <v>15817</v>
      </c>
    </row>
    <row r="464" spans="1:2" x14ac:dyDescent="0.25">
      <c r="A464" s="57">
        <v>11162115</v>
      </c>
      <c r="B464" s="58" t="s">
        <v>7232</v>
      </c>
    </row>
    <row r="465" spans="1:2" x14ac:dyDescent="0.25">
      <c r="A465" s="57">
        <v>11162116</v>
      </c>
      <c r="B465" s="58" t="s">
        <v>4665</v>
      </c>
    </row>
    <row r="466" spans="1:2" x14ac:dyDescent="0.25">
      <c r="A466" s="57">
        <v>11162117</v>
      </c>
      <c r="B466" s="58" t="s">
        <v>12337</v>
      </c>
    </row>
    <row r="467" spans="1:2" x14ac:dyDescent="0.25">
      <c r="A467" s="57">
        <v>11162118</v>
      </c>
      <c r="B467" s="58" t="s">
        <v>10793</v>
      </c>
    </row>
    <row r="468" spans="1:2" x14ac:dyDescent="0.25">
      <c r="A468" s="57">
        <v>11162119</v>
      </c>
      <c r="B468" s="58" t="s">
        <v>8924</v>
      </c>
    </row>
    <row r="469" spans="1:2" x14ac:dyDescent="0.25">
      <c r="A469" s="57">
        <v>11162120</v>
      </c>
      <c r="B469" s="58" t="s">
        <v>4375</v>
      </c>
    </row>
    <row r="470" spans="1:2" x14ac:dyDescent="0.25">
      <c r="A470" s="57">
        <v>11162121</v>
      </c>
      <c r="B470" s="58" t="s">
        <v>9417</v>
      </c>
    </row>
    <row r="471" spans="1:2" x14ac:dyDescent="0.25">
      <c r="A471" s="57">
        <v>11162122</v>
      </c>
      <c r="B471" s="58" t="s">
        <v>11152</v>
      </c>
    </row>
    <row r="472" spans="1:2" x14ac:dyDescent="0.25">
      <c r="A472" s="57">
        <v>11162123</v>
      </c>
      <c r="B472" s="58" t="s">
        <v>6870</v>
      </c>
    </row>
    <row r="473" spans="1:2" x14ac:dyDescent="0.25">
      <c r="A473" s="57">
        <v>11162124</v>
      </c>
      <c r="B473" s="58" t="s">
        <v>11866</v>
      </c>
    </row>
    <row r="474" spans="1:2" x14ac:dyDescent="0.25">
      <c r="A474" s="57">
        <v>11162125</v>
      </c>
      <c r="B474" s="58" t="s">
        <v>13648</v>
      </c>
    </row>
    <row r="475" spans="1:2" x14ac:dyDescent="0.25">
      <c r="A475" s="57">
        <v>11162126</v>
      </c>
      <c r="B475" s="58" t="s">
        <v>5097</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5088</v>
      </c>
    </row>
    <row r="481" spans="1:2" x14ac:dyDescent="0.25">
      <c r="A481" s="57">
        <v>11162201</v>
      </c>
      <c r="B481" s="58" t="s">
        <v>4241</v>
      </c>
    </row>
    <row r="482" spans="1:2" x14ac:dyDescent="0.25">
      <c r="A482" s="57">
        <v>11162202</v>
      </c>
      <c r="B482" s="58" t="s">
        <v>2020</v>
      </c>
    </row>
    <row r="483" spans="1:2" x14ac:dyDescent="0.25">
      <c r="A483" s="57">
        <v>11162301</v>
      </c>
      <c r="B483" s="58" t="s">
        <v>12750</v>
      </c>
    </row>
    <row r="484" spans="1:2" x14ac:dyDescent="0.25">
      <c r="A484" s="57">
        <v>11162302</v>
      </c>
      <c r="B484" s="58" t="s">
        <v>3928</v>
      </c>
    </row>
    <row r="485" spans="1:2" x14ac:dyDescent="0.25">
      <c r="A485" s="57">
        <v>11162303</v>
      </c>
      <c r="B485" s="58" t="s">
        <v>17540</v>
      </c>
    </row>
    <row r="486" spans="1:2" x14ac:dyDescent="0.25">
      <c r="A486" s="57">
        <v>11162304</v>
      </c>
      <c r="B486" s="58" t="s">
        <v>5924</v>
      </c>
    </row>
    <row r="487" spans="1:2" x14ac:dyDescent="0.25">
      <c r="A487" s="57">
        <v>11162305</v>
      </c>
      <c r="B487" s="58" t="s">
        <v>1934</v>
      </c>
    </row>
    <row r="488" spans="1:2" x14ac:dyDescent="0.25">
      <c r="A488" s="57">
        <v>11162306</v>
      </c>
      <c r="B488" s="58" t="s">
        <v>17864</v>
      </c>
    </row>
    <row r="489" spans="1:2" x14ac:dyDescent="0.25">
      <c r="A489" s="57">
        <v>11162307</v>
      </c>
      <c r="B489" s="58" t="s">
        <v>4718</v>
      </c>
    </row>
    <row r="490" spans="1:2" x14ac:dyDescent="0.25">
      <c r="A490" s="57">
        <v>11162308</v>
      </c>
      <c r="B490" s="58" t="s">
        <v>800</v>
      </c>
    </row>
    <row r="491" spans="1:2" x14ac:dyDescent="0.25">
      <c r="A491" s="57">
        <v>11162309</v>
      </c>
      <c r="B491" s="58" t="s">
        <v>18737</v>
      </c>
    </row>
    <row r="492" spans="1:2" x14ac:dyDescent="0.25">
      <c r="A492" s="57">
        <v>11162310</v>
      </c>
      <c r="B492" s="58" t="s">
        <v>14348</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14591</v>
      </c>
    </row>
    <row r="498" spans="1:2" x14ac:dyDescent="0.25">
      <c r="A498" s="57">
        <v>11171701</v>
      </c>
      <c r="B498" s="58" t="s">
        <v>11165</v>
      </c>
    </row>
    <row r="499" spans="1:2" x14ac:dyDescent="0.25">
      <c r="A499" s="57">
        <v>11171702</v>
      </c>
      <c r="B499" s="58" t="s">
        <v>7642</v>
      </c>
    </row>
    <row r="500" spans="1:2" x14ac:dyDescent="0.25">
      <c r="A500" s="57">
        <v>11171801</v>
      </c>
      <c r="B500" s="58" t="s">
        <v>7546</v>
      </c>
    </row>
    <row r="501" spans="1:2" x14ac:dyDescent="0.25">
      <c r="A501" s="57">
        <v>11171901</v>
      </c>
      <c r="B501" s="58" t="s">
        <v>12657</v>
      </c>
    </row>
    <row r="502" spans="1:2" x14ac:dyDescent="0.25">
      <c r="A502" s="57">
        <v>11172001</v>
      </c>
      <c r="B502" s="58" t="s">
        <v>2611</v>
      </c>
    </row>
    <row r="503" spans="1:2" x14ac:dyDescent="0.25">
      <c r="A503" s="57">
        <v>11172101</v>
      </c>
      <c r="B503" s="58" t="s">
        <v>12959</v>
      </c>
    </row>
    <row r="504" spans="1:2" x14ac:dyDescent="0.25">
      <c r="A504" s="57">
        <v>11181501</v>
      </c>
      <c r="B504" s="58" t="s">
        <v>17302</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9270</v>
      </c>
    </row>
    <row r="514" spans="1:2" x14ac:dyDescent="0.25">
      <c r="A514" s="57">
        <v>11191605</v>
      </c>
      <c r="B514" s="58" t="s">
        <v>16005</v>
      </c>
    </row>
    <row r="515" spans="1:2" x14ac:dyDescent="0.25">
      <c r="A515" s="57">
        <v>11191606</v>
      </c>
      <c r="B515" s="58" t="s">
        <v>15946</v>
      </c>
    </row>
    <row r="516" spans="1:2" x14ac:dyDescent="0.25">
      <c r="A516" s="57">
        <v>11191701</v>
      </c>
      <c r="B516" s="58" t="s">
        <v>12879</v>
      </c>
    </row>
    <row r="517" spans="1:2" x14ac:dyDescent="0.25">
      <c r="A517" s="57">
        <v>11191702</v>
      </c>
      <c r="B517" s="58" t="s">
        <v>2444</v>
      </c>
    </row>
    <row r="518" spans="1:2" x14ac:dyDescent="0.25">
      <c r="A518" s="57">
        <v>12131501</v>
      </c>
      <c r="B518" s="58" t="s">
        <v>16561</v>
      </c>
    </row>
    <row r="519" spans="1:2" x14ac:dyDescent="0.25">
      <c r="A519" s="57">
        <v>12131502</v>
      </c>
      <c r="B519" s="58" t="s">
        <v>9349</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4609</v>
      </c>
    </row>
    <row r="524" spans="1:2" x14ac:dyDescent="0.25">
      <c r="A524" s="57">
        <v>12131507</v>
      </c>
      <c r="B524" s="58" t="s">
        <v>9575</v>
      </c>
    </row>
    <row r="525" spans="1:2" x14ac:dyDescent="0.25">
      <c r="A525" s="57">
        <v>12131508</v>
      </c>
      <c r="B525" s="58" t="s">
        <v>2387</v>
      </c>
    </row>
    <row r="526" spans="1:2" x14ac:dyDescent="0.25">
      <c r="A526" s="57">
        <v>12131601</v>
      </c>
      <c r="B526" s="58" t="s">
        <v>18729</v>
      </c>
    </row>
    <row r="527" spans="1:2" x14ac:dyDescent="0.25">
      <c r="A527" s="57">
        <v>12131602</v>
      </c>
      <c r="B527" s="58" t="s">
        <v>9022</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5231</v>
      </c>
    </row>
    <row r="532" spans="1:2" x14ac:dyDescent="0.25">
      <c r="A532" s="57">
        <v>12131702</v>
      </c>
      <c r="B532" s="58" t="s">
        <v>6574</v>
      </c>
    </row>
    <row r="533" spans="1:2" x14ac:dyDescent="0.25">
      <c r="A533" s="57">
        <v>12131703</v>
      </c>
      <c r="B533" s="58" t="s">
        <v>9495</v>
      </c>
    </row>
    <row r="534" spans="1:2" x14ac:dyDescent="0.25">
      <c r="A534" s="57">
        <v>12131704</v>
      </c>
      <c r="B534" s="58" t="s">
        <v>1182</v>
      </c>
    </row>
    <row r="535" spans="1:2" x14ac:dyDescent="0.25">
      <c r="A535" s="57">
        <v>12131705</v>
      </c>
      <c r="B535" s="58" t="s">
        <v>11747</v>
      </c>
    </row>
    <row r="536" spans="1:2" x14ac:dyDescent="0.25">
      <c r="A536" s="57">
        <v>12131706</v>
      </c>
      <c r="B536" s="58" t="s">
        <v>4393</v>
      </c>
    </row>
    <row r="537" spans="1:2" x14ac:dyDescent="0.25">
      <c r="A537" s="57">
        <v>12131707</v>
      </c>
      <c r="B537" s="58" t="s">
        <v>5374</v>
      </c>
    </row>
    <row r="538" spans="1:2" x14ac:dyDescent="0.25">
      <c r="A538" s="57">
        <v>12131708</v>
      </c>
      <c r="B538" s="58" t="s">
        <v>9038</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17733</v>
      </c>
    </row>
    <row r="544" spans="1:2" x14ac:dyDescent="0.25">
      <c r="A544" s="57">
        <v>12131806</v>
      </c>
      <c r="B544" s="58" t="s">
        <v>15646</v>
      </c>
    </row>
    <row r="545" spans="1:2" x14ac:dyDescent="0.25">
      <c r="A545" s="57">
        <v>12141501</v>
      </c>
      <c r="B545" s="58" t="s">
        <v>17160</v>
      </c>
    </row>
    <row r="546" spans="1:2" x14ac:dyDescent="0.25">
      <c r="A546" s="57">
        <v>12141502</v>
      </c>
      <c r="B546" s="58" t="s">
        <v>8886</v>
      </c>
    </row>
    <row r="547" spans="1:2" x14ac:dyDescent="0.25">
      <c r="A547" s="57">
        <v>12141503</v>
      </c>
      <c r="B547" s="58" t="s">
        <v>18313</v>
      </c>
    </row>
    <row r="548" spans="1:2" x14ac:dyDescent="0.25">
      <c r="A548" s="57">
        <v>12141504</v>
      </c>
      <c r="B548" s="58" t="s">
        <v>3423</v>
      </c>
    </row>
    <row r="549" spans="1:2" x14ac:dyDescent="0.25">
      <c r="A549" s="57">
        <v>12141505</v>
      </c>
      <c r="B549" s="58" t="s">
        <v>5255</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8375</v>
      </c>
    </row>
    <row r="557" spans="1:2" x14ac:dyDescent="0.25">
      <c r="A557" s="57">
        <v>12141607</v>
      </c>
      <c r="B557" s="58" t="s">
        <v>18412</v>
      </c>
    </row>
    <row r="558" spans="1:2" x14ac:dyDescent="0.25">
      <c r="A558" s="57">
        <v>12141608</v>
      </c>
      <c r="B558" s="58" t="s">
        <v>12772</v>
      </c>
    </row>
    <row r="559" spans="1:2" x14ac:dyDescent="0.25">
      <c r="A559" s="57">
        <v>12141609</v>
      </c>
      <c r="B559" s="58" t="s">
        <v>13867</v>
      </c>
    </row>
    <row r="560" spans="1:2" x14ac:dyDescent="0.25">
      <c r="A560" s="57">
        <v>12141610</v>
      </c>
      <c r="B560" s="58" t="s">
        <v>6305</v>
      </c>
    </row>
    <row r="561" spans="1:2" x14ac:dyDescent="0.25">
      <c r="A561" s="57">
        <v>12141611</v>
      </c>
      <c r="B561" s="58" t="s">
        <v>6909</v>
      </c>
    </row>
    <row r="562" spans="1:2" x14ac:dyDescent="0.25">
      <c r="A562" s="57">
        <v>12141612</v>
      </c>
      <c r="B562" s="58" t="s">
        <v>5154</v>
      </c>
    </row>
    <row r="563" spans="1:2" x14ac:dyDescent="0.25">
      <c r="A563" s="57">
        <v>12141613</v>
      </c>
      <c r="B563" s="58" t="s">
        <v>9561</v>
      </c>
    </row>
    <row r="564" spans="1:2" x14ac:dyDescent="0.25">
      <c r="A564" s="57">
        <v>12141614</v>
      </c>
      <c r="B564" s="58" t="s">
        <v>13135</v>
      </c>
    </row>
    <row r="565" spans="1:2" x14ac:dyDescent="0.25">
      <c r="A565" s="57">
        <v>12141615</v>
      </c>
      <c r="B565" s="58" t="s">
        <v>15697</v>
      </c>
    </row>
    <row r="566" spans="1:2" x14ac:dyDescent="0.25">
      <c r="A566" s="57">
        <v>12141616</v>
      </c>
      <c r="B566" s="58" t="s">
        <v>7719</v>
      </c>
    </row>
    <row r="567" spans="1:2" x14ac:dyDescent="0.25">
      <c r="A567" s="57">
        <v>12141617</v>
      </c>
      <c r="B567" s="58" t="s">
        <v>7732</v>
      </c>
    </row>
    <row r="568" spans="1:2" x14ac:dyDescent="0.25">
      <c r="A568" s="57">
        <v>12141701</v>
      </c>
      <c r="B568" s="58" t="s">
        <v>13935</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14582</v>
      </c>
    </row>
    <row r="574" spans="1:2" x14ac:dyDescent="0.25">
      <c r="A574" s="57">
        <v>12141707</v>
      </c>
      <c r="B574" s="58" t="s">
        <v>7296</v>
      </c>
    </row>
    <row r="575" spans="1:2" x14ac:dyDescent="0.25">
      <c r="A575" s="57">
        <v>12141708</v>
      </c>
      <c r="B575" s="58" t="s">
        <v>5770</v>
      </c>
    </row>
    <row r="576" spans="1:2" x14ac:dyDescent="0.25">
      <c r="A576" s="57">
        <v>12141709</v>
      </c>
      <c r="B576" s="58" t="s">
        <v>8214</v>
      </c>
    </row>
    <row r="577" spans="1:2" x14ac:dyDescent="0.25">
      <c r="A577" s="57">
        <v>12141710</v>
      </c>
      <c r="B577" s="58" t="s">
        <v>9436</v>
      </c>
    </row>
    <row r="578" spans="1:2" x14ac:dyDescent="0.25">
      <c r="A578" s="57">
        <v>12141711</v>
      </c>
      <c r="B578" s="58" t="s">
        <v>3094</v>
      </c>
    </row>
    <row r="579" spans="1:2" x14ac:dyDescent="0.25">
      <c r="A579" s="57">
        <v>12141712</v>
      </c>
      <c r="B579" s="58" t="s">
        <v>821</v>
      </c>
    </row>
    <row r="580" spans="1:2" x14ac:dyDescent="0.25">
      <c r="A580" s="57">
        <v>12141713</v>
      </c>
      <c r="B580" s="58" t="s">
        <v>11987</v>
      </c>
    </row>
    <row r="581" spans="1:2" x14ac:dyDescent="0.25">
      <c r="A581" s="57">
        <v>12141714</v>
      </c>
      <c r="B581" s="58" t="s">
        <v>9898</v>
      </c>
    </row>
    <row r="582" spans="1:2" x14ac:dyDescent="0.25">
      <c r="A582" s="57">
        <v>12141715</v>
      </c>
      <c r="B582" s="58" t="s">
        <v>4878</v>
      </c>
    </row>
    <row r="583" spans="1:2" x14ac:dyDescent="0.25">
      <c r="A583" s="57">
        <v>12141716</v>
      </c>
      <c r="B583" s="58" t="s">
        <v>6020</v>
      </c>
    </row>
    <row r="584" spans="1:2" x14ac:dyDescent="0.25">
      <c r="A584" s="57">
        <v>12141717</v>
      </c>
      <c r="B584" s="58" t="s">
        <v>18126</v>
      </c>
    </row>
    <row r="585" spans="1:2" x14ac:dyDescent="0.25">
      <c r="A585" s="57">
        <v>12141718</v>
      </c>
      <c r="B585" s="58" t="s">
        <v>14698</v>
      </c>
    </row>
    <row r="586" spans="1:2" x14ac:dyDescent="0.25">
      <c r="A586" s="57">
        <v>12141719</v>
      </c>
      <c r="B586" s="58" t="s">
        <v>13758</v>
      </c>
    </row>
    <row r="587" spans="1:2" x14ac:dyDescent="0.25">
      <c r="A587" s="57">
        <v>12141720</v>
      </c>
      <c r="B587" s="58" t="s">
        <v>9334</v>
      </c>
    </row>
    <row r="588" spans="1:2" x14ac:dyDescent="0.25">
      <c r="A588" s="57">
        <v>12141721</v>
      </c>
      <c r="B588" s="58" t="s">
        <v>3196</v>
      </c>
    </row>
    <row r="589" spans="1:2" x14ac:dyDescent="0.25">
      <c r="A589" s="57">
        <v>12141722</v>
      </c>
      <c r="B589" s="58" t="s">
        <v>16859</v>
      </c>
    </row>
    <row r="590" spans="1:2" x14ac:dyDescent="0.25">
      <c r="A590" s="57">
        <v>12141723</v>
      </c>
      <c r="B590" s="58" t="s">
        <v>13172</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12490</v>
      </c>
    </row>
    <row r="597" spans="1:2" x14ac:dyDescent="0.25">
      <c r="A597" s="57">
        <v>12141730</v>
      </c>
      <c r="B597" s="58" t="s">
        <v>1338</v>
      </c>
    </row>
    <row r="598" spans="1:2" x14ac:dyDescent="0.25">
      <c r="A598" s="57">
        <v>12141731</v>
      </c>
      <c r="B598" s="58" t="s">
        <v>17932</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13193</v>
      </c>
    </row>
    <row r="603" spans="1:2" x14ac:dyDescent="0.25">
      <c r="A603" s="57">
        <v>12141736</v>
      </c>
      <c r="B603" s="58" t="s">
        <v>10000</v>
      </c>
    </row>
    <row r="604" spans="1:2" x14ac:dyDescent="0.25">
      <c r="A604" s="57">
        <v>12141737</v>
      </c>
      <c r="B604" s="58" t="s">
        <v>5189</v>
      </c>
    </row>
    <row r="605" spans="1:2" x14ac:dyDescent="0.25">
      <c r="A605" s="57">
        <v>12141738</v>
      </c>
      <c r="B605" s="58" t="s">
        <v>9395</v>
      </c>
    </row>
    <row r="606" spans="1:2" x14ac:dyDescent="0.25">
      <c r="A606" s="57">
        <v>12141739</v>
      </c>
      <c r="B606" s="58" t="s">
        <v>13386</v>
      </c>
    </row>
    <row r="607" spans="1:2" x14ac:dyDescent="0.25">
      <c r="A607" s="57">
        <v>12141740</v>
      </c>
      <c r="B607" s="58" t="s">
        <v>5923</v>
      </c>
    </row>
    <row r="608" spans="1:2" x14ac:dyDescent="0.25">
      <c r="A608" s="57">
        <v>12141741</v>
      </c>
      <c r="B608" s="58" t="s">
        <v>4893</v>
      </c>
    </row>
    <row r="609" spans="1:2" x14ac:dyDescent="0.25">
      <c r="A609" s="57">
        <v>12141742</v>
      </c>
      <c r="B609" s="58" t="s">
        <v>9678</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11206</v>
      </c>
    </row>
    <row r="614" spans="1:2" x14ac:dyDescent="0.25">
      <c r="A614" s="57">
        <v>12141747</v>
      </c>
      <c r="B614" s="58" t="s">
        <v>4505</v>
      </c>
    </row>
    <row r="615" spans="1:2" x14ac:dyDescent="0.25">
      <c r="A615" s="57">
        <v>12141748</v>
      </c>
      <c r="B615" s="58" t="s">
        <v>13204</v>
      </c>
    </row>
    <row r="616" spans="1:2" x14ac:dyDescent="0.25">
      <c r="A616" s="57">
        <v>12141749</v>
      </c>
      <c r="B616" s="58" t="s">
        <v>17039</v>
      </c>
    </row>
    <row r="617" spans="1:2" x14ac:dyDescent="0.25">
      <c r="A617" s="57">
        <v>12141750</v>
      </c>
      <c r="B617" s="58" t="s">
        <v>7789</v>
      </c>
    </row>
    <row r="618" spans="1:2" x14ac:dyDescent="0.25">
      <c r="A618" s="57">
        <v>12141751</v>
      </c>
      <c r="B618" s="58" t="s">
        <v>10466</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17228</v>
      </c>
    </row>
    <row r="625" spans="1:2" x14ac:dyDescent="0.25">
      <c r="A625" s="57">
        <v>12141758</v>
      </c>
      <c r="B625" s="58" t="s">
        <v>10350</v>
      </c>
    </row>
    <row r="626" spans="1:2" x14ac:dyDescent="0.25">
      <c r="A626" s="57">
        <v>12141759</v>
      </c>
      <c r="B626" s="58" t="s">
        <v>10557</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5152</v>
      </c>
    </row>
    <row r="634" spans="1:2" x14ac:dyDescent="0.25">
      <c r="A634" s="57">
        <v>12141901</v>
      </c>
      <c r="B634" s="58" t="s">
        <v>6805</v>
      </c>
    </row>
    <row r="635" spans="1:2" x14ac:dyDescent="0.25">
      <c r="A635" s="57">
        <v>12141902</v>
      </c>
      <c r="B635" s="58" t="s">
        <v>12832</v>
      </c>
    </row>
    <row r="636" spans="1:2" x14ac:dyDescent="0.25">
      <c r="A636" s="57">
        <v>12141903</v>
      </c>
      <c r="B636" s="58" t="s">
        <v>111</v>
      </c>
    </row>
    <row r="637" spans="1:2" x14ac:dyDescent="0.25">
      <c r="A637" s="57">
        <v>12141904</v>
      </c>
      <c r="B637" s="58" t="s">
        <v>971</v>
      </c>
    </row>
    <row r="638" spans="1:2" x14ac:dyDescent="0.25">
      <c r="A638" s="57">
        <v>12141905</v>
      </c>
      <c r="B638" s="58" t="s">
        <v>9238</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13819</v>
      </c>
    </row>
    <row r="654" spans="1:2" x14ac:dyDescent="0.25">
      <c r="A654" s="57">
        <v>12142005</v>
      </c>
      <c r="B654" s="58" t="s">
        <v>13043</v>
      </c>
    </row>
    <row r="655" spans="1:2" x14ac:dyDescent="0.25">
      <c r="A655" s="57">
        <v>12142006</v>
      </c>
      <c r="B655" s="58" t="s">
        <v>8058</v>
      </c>
    </row>
    <row r="656" spans="1:2" x14ac:dyDescent="0.25">
      <c r="A656" s="57">
        <v>12142101</v>
      </c>
      <c r="B656" s="58" t="s">
        <v>9494</v>
      </c>
    </row>
    <row r="657" spans="1:2" x14ac:dyDescent="0.25">
      <c r="A657" s="57">
        <v>12142102</v>
      </c>
      <c r="B657" s="58" t="s">
        <v>17121</v>
      </c>
    </row>
    <row r="658" spans="1:2" x14ac:dyDescent="0.25">
      <c r="A658" s="57">
        <v>12142103</v>
      </c>
      <c r="B658" s="58" t="s">
        <v>18366</v>
      </c>
    </row>
    <row r="659" spans="1:2" x14ac:dyDescent="0.25">
      <c r="A659" s="57">
        <v>12142104</v>
      </c>
      <c r="B659" s="58" t="s">
        <v>9400</v>
      </c>
    </row>
    <row r="660" spans="1:2" x14ac:dyDescent="0.25">
      <c r="A660" s="57">
        <v>12142105</v>
      </c>
      <c r="B660" s="58" t="s">
        <v>17524</v>
      </c>
    </row>
    <row r="661" spans="1:2" x14ac:dyDescent="0.25">
      <c r="A661" s="57">
        <v>12142106</v>
      </c>
      <c r="B661" s="58" t="s">
        <v>15386</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9683</v>
      </c>
    </row>
    <row r="667" spans="1:2" x14ac:dyDescent="0.25">
      <c r="A667" s="57">
        <v>12142206</v>
      </c>
      <c r="B667" s="58" t="s">
        <v>5361</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7762</v>
      </c>
    </row>
    <row r="672" spans="1:2" x14ac:dyDescent="0.25">
      <c r="A672" s="57">
        <v>12161503</v>
      </c>
      <c r="B672" s="58" t="s">
        <v>9489</v>
      </c>
    </row>
    <row r="673" spans="1:2" x14ac:dyDescent="0.25">
      <c r="A673" s="57">
        <v>12161504</v>
      </c>
      <c r="B673" s="58" t="s">
        <v>12818</v>
      </c>
    </row>
    <row r="674" spans="1:2" x14ac:dyDescent="0.25">
      <c r="A674" s="57">
        <v>12161505</v>
      </c>
      <c r="B674" s="58" t="s">
        <v>16328</v>
      </c>
    </row>
    <row r="675" spans="1:2" x14ac:dyDescent="0.25">
      <c r="A675" s="57">
        <v>12161506</v>
      </c>
      <c r="B675" s="58" t="s">
        <v>16463</v>
      </c>
    </row>
    <row r="676" spans="1:2" x14ac:dyDescent="0.25">
      <c r="A676" s="57">
        <v>12161507</v>
      </c>
      <c r="B676" s="58" t="s">
        <v>12731</v>
      </c>
    </row>
    <row r="677" spans="1:2" x14ac:dyDescent="0.25">
      <c r="A677" s="57">
        <v>12161601</v>
      </c>
      <c r="B677" s="58" t="s">
        <v>229</v>
      </c>
    </row>
    <row r="678" spans="1:2" x14ac:dyDescent="0.25">
      <c r="A678" s="57">
        <v>12161602</v>
      </c>
      <c r="B678" s="58" t="s">
        <v>7302</v>
      </c>
    </row>
    <row r="679" spans="1:2" x14ac:dyDescent="0.25">
      <c r="A679" s="57">
        <v>12161603</v>
      </c>
      <c r="B679" s="58" t="s">
        <v>13644</v>
      </c>
    </row>
    <row r="680" spans="1:2" x14ac:dyDescent="0.25">
      <c r="A680" s="57">
        <v>12161604</v>
      </c>
      <c r="B680" s="58" t="s">
        <v>12048</v>
      </c>
    </row>
    <row r="681" spans="1:2" x14ac:dyDescent="0.25">
      <c r="A681" s="57">
        <v>12161701</v>
      </c>
      <c r="B681" s="58" t="s">
        <v>5228</v>
      </c>
    </row>
    <row r="682" spans="1:2" x14ac:dyDescent="0.25">
      <c r="A682" s="57">
        <v>12161702</v>
      </c>
      <c r="B682" s="58" t="s">
        <v>5435</v>
      </c>
    </row>
    <row r="683" spans="1:2" x14ac:dyDescent="0.25">
      <c r="A683" s="57">
        <v>12161703</v>
      </c>
      <c r="B683" s="58" t="s">
        <v>11324</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15105</v>
      </c>
    </row>
    <row r="688" spans="1:2" x14ac:dyDescent="0.25">
      <c r="A688" s="57">
        <v>12161802</v>
      </c>
      <c r="B688" s="58" t="s">
        <v>4218</v>
      </c>
    </row>
    <row r="689" spans="1:2" x14ac:dyDescent="0.25">
      <c r="A689" s="57">
        <v>12161803</v>
      </c>
      <c r="B689" s="58" t="s">
        <v>9865</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12053</v>
      </c>
    </row>
    <row r="695" spans="1:2" x14ac:dyDescent="0.25">
      <c r="A695" s="57">
        <v>12161901</v>
      </c>
      <c r="B695" s="58" t="s">
        <v>17313</v>
      </c>
    </row>
    <row r="696" spans="1:2" x14ac:dyDescent="0.25">
      <c r="A696" s="57">
        <v>12161902</v>
      </c>
      <c r="B696" s="58" t="s">
        <v>5208</v>
      </c>
    </row>
    <row r="697" spans="1:2" x14ac:dyDescent="0.25">
      <c r="A697" s="57">
        <v>12161903</v>
      </c>
      <c r="B697" s="58" t="s">
        <v>8513</v>
      </c>
    </row>
    <row r="698" spans="1:2" x14ac:dyDescent="0.25">
      <c r="A698" s="57">
        <v>12161904</v>
      </c>
      <c r="B698" s="58" t="s">
        <v>17439</v>
      </c>
    </row>
    <row r="699" spans="1:2" x14ac:dyDescent="0.25">
      <c r="A699" s="57">
        <v>12161905</v>
      </c>
      <c r="B699" s="58" t="s">
        <v>13766</v>
      </c>
    </row>
    <row r="700" spans="1:2" x14ac:dyDescent="0.25">
      <c r="A700" s="57">
        <v>12161906</v>
      </c>
      <c r="B700" s="58" t="s">
        <v>12647</v>
      </c>
    </row>
    <row r="701" spans="1:2" x14ac:dyDescent="0.25">
      <c r="A701" s="57">
        <v>12161907</v>
      </c>
      <c r="B701" s="58" t="s">
        <v>10814</v>
      </c>
    </row>
    <row r="702" spans="1:2" x14ac:dyDescent="0.25">
      <c r="A702" s="57">
        <v>12162002</v>
      </c>
      <c r="B702" s="58" t="s">
        <v>6865</v>
      </c>
    </row>
    <row r="703" spans="1:2" x14ac:dyDescent="0.25">
      <c r="A703" s="57">
        <v>12162003</v>
      </c>
      <c r="B703" s="58" t="s">
        <v>16335</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11143</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11634</v>
      </c>
    </row>
    <row r="714" spans="1:2" x14ac:dyDescent="0.25">
      <c r="A714" s="57">
        <v>12162208</v>
      </c>
      <c r="B714" s="58" t="s">
        <v>14756</v>
      </c>
    </row>
    <row r="715" spans="1:2" x14ac:dyDescent="0.25">
      <c r="A715" s="57">
        <v>12162209</v>
      </c>
      <c r="B715" s="58" t="s">
        <v>7947</v>
      </c>
    </row>
    <row r="716" spans="1:2" x14ac:dyDescent="0.25">
      <c r="A716" s="57">
        <v>12162210</v>
      </c>
      <c r="B716" s="58" t="s">
        <v>13563</v>
      </c>
    </row>
    <row r="717" spans="1:2" x14ac:dyDescent="0.25">
      <c r="A717" s="57">
        <v>12162211</v>
      </c>
      <c r="B717" s="58" t="s">
        <v>3988</v>
      </c>
    </row>
    <row r="718" spans="1:2" x14ac:dyDescent="0.25">
      <c r="A718" s="57">
        <v>12162212</v>
      </c>
      <c r="B718" s="58" t="s">
        <v>6290</v>
      </c>
    </row>
    <row r="719" spans="1:2" x14ac:dyDescent="0.25">
      <c r="A719" s="57">
        <v>12162301</v>
      </c>
      <c r="B719" s="58" t="s">
        <v>15151</v>
      </c>
    </row>
    <row r="720" spans="1:2" x14ac:dyDescent="0.25">
      <c r="A720" s="57">
        <v>12162302</v>
      </c>
      <c r="B720" s="58" t="s">
        <v>6233</v>
      </c>
    </row>
    <row r="721" spans="1:2" x14ac:dyDescent="0.25">
      <c r="A721" s="57">
        <v>12162303</v>
      </c>
      <c r="B721" s="58" t="s">
        <v>9534</v>
      </c>
    </row>
    <row r="722" spans="1:2" x14ac:dyDescent="0.25">
      <c r="A722" s="57">
        <v>12162401</v>
      </c>
      <c r="B722" s="58" t="s">
        <v>18504</v>
      </c>
    </row>
    <row r="723" spans="1:2" x14ac:dyDescent="0.25">
      <c r="A723" s="57">
        <v>12162402</v>
      </c>
      <c r="B723" s="58" t="s">
        <v>5248</v>
      </c>
    </row>
    <row r="724" spans="1:2" x14ac:dyDescent="0.25">
      <c r="A724" s="57">
        <v>12162501</v>
      </c>
      <c r="B724" s="58" t="s">
        <v>13790</v>
      </c>
    </row>
    <row r="725" spans="1:2" x14ac:dyDescent="0.25">
      <c r="A725" s="57">
        <v>12162502</v>
      </c>
      <c r="B725" s="58" t="s">
        <v>10634</v>
      </c>
    </row>
    <row r="726" spans="1:2" x14ac:dyDescent="0.25">
      <c r="A726" s="57">
        <v>12162503</v>
      </c>
      <c r="B726" s="58" t="s">
        <v>18275</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14822</v>
      </c>
    </row>
    <row r="737" spans="1:2" x14ac:dyDescent="0.25">
      <c r="A737" s="57">
        <v>12163101</v>
      </c>
      <c r="B737" s="58" t="s">
        <v>6091</v>
      </c>
    </row>
    <row r="738" spans="1:2" x14ac:dyDescent="0.25">
      <c r="A738" s="57">
        <v>12163201</v>
      </c>
      <c r="B738" s="58" t="s">
        <v>3241</v>
      </c>
    </row>
    <row r="739" spans="1:2" x14ac:dyDescent="0.25">
      <c r="A739" s="57">
        <v>12163301</v>
      </c>
      <c r="B739" s="58" t="s">
        <v>4903</v>
      </c>
    </row>
    <row r="740" spans="1:2" x14ac:dyDescent="0.25">
      <c r="A740" s="57">
        <v>12163401</v>
      </c>
      <c r="B740" s="58" t="s">
        <v>9706</v>
      </c>
    </row>
    <row r="741" spans="1:2" x14ac:dyDescent="0.25">
      <c r="A741" s="57">
        <v>12163501</v>
      </c>
      <c r="B741" s="58" t="s">
        <v>7477</v>
      </c>
    </row>
    <row r="742" spans="1:2" x14ac:dyDescent="0.25">
      <c r="A742" s="57">
        <v>12163601</v>
      </c>
      <c r="B742" s="58" t="s">
        <v>14132</v>
      </c>
    </row>
    <row r="743" spans="1:2" x14ac:dyDescent="0.25">
      <c r="A743" s="57">
        <v>12163602</v>
      </c>
      <c r="B743" s="58" t="s">
        <v>11155</v>
      </c>
    </row>
    <row r="744" spans="1:2" x14ac:dyDescent="0.25">
      <c r="A744" s="57">
        <v>12163701</v>
      </c>
      <c r="B744" s="58" t="s">
        <v>13890</v>
      </c>
    </row>
    <row r="745" spans="1:2" x14ac:dyDescent="0.25">
      <c r="A745" s="57">
        <v>12163801</v>
      </c>
      <c r="B745" s="58" t="s">
        <v>1295</v>
      </c>
    </row>
    <row r="746" spans="1:2" x14ac:dyDescent="0.25">
      <c r="A746" s="57">
        <v>12163802</v>
      </c>
      <c r="B746" s="58" t="s">
        <v>2673</v>
      </c>
    </row>
    <row r="747" spans="1:2" x14ac:dyDescent="0.25">
      <c r="A747" s="57">
        <v>12163901</v>
      </c>
      <c r="B747" s="58" t="s">
        <v>13258</v>
      </c>
    </row>
    <row r="748" spans="1:2" x14ac:dyDescent="0.25">
      <c r="A748" s="57">
        <v>12163902</v>
      </c>
      <c r="B748" s="58" t="s">
        <v>3223</v>
      </c>
    </row>
    <row r="749" spans="1:2" x14ac:dyDescent="0.25">
      <c r="A749" s="57">
        <v>12164001</v>
      </c>
      <c r="B749" s="58" t="s">
        <v>2112</v>
      </c>
    </row>
    <row r="750" spans="1:2" x14ac:dyDescent="0.25">
      <c r="A750" s="57">
        <v>12164101</v>
      </c>
      <c r="B750" s="58" t="s">
        <v>9337</v>
      </c>
    </row>
    <row r="751" spans="1:2" x14ac:dyDescent="0.25">
      <c r="A751" s="57">
        <v>12164102</v>
      </c>
      <c r="B751" s="58" t="s">
        <v>13004</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12500</v>
      </c>
    </row>
    <row r="761" spans="1:2" x14ac:dyDescent="0.25">
      <c r="A761" s="57">
        <v>12171503</v>
      </c>
      <c r="B761" s="58" t="s">
        <v>5606</v>
      </c>
    </row>
    <row r="762" spans="1:2" x14ac:dyDescent="0.25">
      <c r="A762" s="57">
        <v>12171504</v>
      </c>
      <c r="B762" s="58" t="s">
        <v>9695</v>
      </c>
    </row>
    <row r="763" spans="1:2" x14ac:dyDescent="0.25">
      <c r="A763" s="57">
        <v>12171505</v>
      </c>
      <c r="B763" s="58" t="s">
        <v>10223</v>
      </c>
    </row>
    <row r="764" spans="1:2" x14ac:dyDescent="0.25">
      <c r="A764" s="57">
        <v>12171506</v>
      </c>
      <c r="B764" s="58" t="s">
        <v>237</v>
      </c>
    </row>
    <row r="765" spans="1:2" x14ac:dyDescent="0.25">
      <c r="A765" s="57">
        <v>12171602</v>
      </c>
      <c r="B765" s="58" t="s">
        <v>11037</v>
      </c>
    </row>
    <row r="766" spans="1:2" x14ac:dyDescent="0.25">
      <c r="A766" s="57">
        <v>12171603</v>
      </c>
      <c r="B766" s="58" t="s">
        <v>5912</v>
      </c>
    </row>
    <row r="767" spans="1:2" x14ac:dyDescent="0.25">
      <c r="A767" s="57">
        <v>12171604</v>
      </c>
      <c r="B767" s="58" t="s">
        <v>4762</v>
      </c>
    </row>
    <row r="768" spans="1:2" x14ac:dyDescent="0.25">
      <c r="A768" s="57">
        <v>12171605</v>
      </c>
      <c r="B768" s="58" t="s">
        <v>7751</v>
      </c>
    </row>
    <row r="769" spans="1:2" x14ac:dyDescent="0.25">
      <c r="A769" s="57">
        <v>12171701</v>
      </c>
      <c r="B769" s="58" t="s">
        <v>14558</v>
      </c>
    </row>
    <row r="770" spans="1:2" x14ac:dyDescent="0.25">
      <c r="A770" s="57">
        <v>12171702</v>
      </c>
      <c r="B770" s="58" t="s">
        <v>17034</v>
      </c>
    </row>
    <row r="771" spans="1:2" x14ac:dyDescent="0.25">
      <c r="A771" s="57">
        <v>12171703</v>
      </c>
      <c r="B771" s="58" t="s">
        <v>14057</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9228</v>
      </c>
    </row>
    <row r="777" spans="1:2" x14ac:dyDescent="0.25">
      <c r="A777" s="57">
        <v>12181602</v>
      </c>
      <c r="B777" s="58" t="s">
        <v>16069</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9465</v>
      </c>
    </row>
    <row r="782" spans="1:2" x14ac:dyDescent="0.25">
      <c r="A782" s="57">
        <v>12191601</v>
      </c>
      <c r="B782" s="58" t="s">
        <v>16478</v>
      </c>
    </row>
    <row r="783" spans="1:2" x14ac:dyDescent="0.25">
      <c r="A783" s="57">
        <v>12191602</v>
      </c>
      <c r="B783" s="58" t="s">
        <v>6116</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9731</v>
      </c>
    </row>
    <row r="788" spans="1:2" x14ac:dyDescent="0.25">
      <c r="A788" s="57">
        <v>12352101</v>
      </c>
      <c r="B788" s="58" t="s">
        <v>1582</v>
      </c>
    </row>
    <row r="789" spans="1:2" x14ac:dyDescent="0.25">
      <c r="A789" s="57">
        <v>12352102</v>
      </c>
      <c r="B789" s="58" t="s">
        <v>17997</v>
      </c>
    </row>
    <row r="790" spans="1:2" x14ac:dyDescent="0.25">
      <c r="A790" s="57">
        <v>12352103</v>
      </c>
      <c r="B790" s="58" t="s">
        <v>7549</v>
      </c>
    </row>
    <row r="791" spans="1:2" x14ac:dyDescent="0.25">
      <c r="A791" s="57">
        <v>12352104</v>
      </c>
      <c r="B791" s="58" t="s">
        <v>17066</v>
      </c>
    </row>
    <row r="792" spans="1:2" x14ac:dyDescent="0.25">
      <c r="A792" s="57">
        <v>12352105</v>
      </c>
      <c r="B792" s="58" t="s">
        <v>8105</v>
      </c>
    </row>
    <row r="793" spans="1:2" x14ac:dyDescent="0.25">
      <c r="A793" s="57">
        <v>12352106</v>
      </c>
      <c r="B793" s="58" t="s">
        <v>3158</v>
      </c>
    </row>
    <row r="794" spans="1:2" x14ac:dyDescent="0.25">
      <c r="A794" s="57">
        <v>12352107</v>
      </c>
      <c r="B794" s="58" t="s">
        <v>6267</v>
      </c>
    </row>
    <row r="795" spans="1:2" x14ac:dyDescent="0.25">
      <c r="A795" s="57">
        <v>12352108</v>
      </c>
      <c r="B795" s="58" t="s">
        <v>12224</v>
      </c>
    </row>
    <row r="796" spans="1:2" x14ac:dyDescent="0.25">
      <c r="A796" s="57">
        <v>12352111</v>
      </c>
      <c r="B796" s="58" t="s">
        <v>8054</v>
      </c>
    </row>
    <row r="797" spans="1:2" x14ac:dyDescent="0.25">
      <c r="A797" s="57">
        <v>12352112</v>
      </c>
      <c r="B797" s="58" t="s">
        <v>12224</v>
      </c>
    </row>
    <row r="798" spans="1:2" x14ac:dyDescent="0.25">
      <c r="A798" s="57">
        <v>12352113</v>
      </c>
      <c r="B798" s="58" t="s">
        <v>18634</v>
      </c>
    </row>
    <row r="799" spans="1:2" x14ac:dyDescent="0.25">
      <c r="A799" s="57">
        <v>12352114</v>
      </c>
      <c r="B799" s="58" t="s">
        <v>3377</v>
      </c>
    </row>
    <row r="800" spans="1:2" x14ac:dyDescent="0.25">
      <c r="A800" s="57">
        <v>12352115</v>
      </c>
      <c r="B800" s="58" t="s">
        <v>10512</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11645</v>
      </c>
    </row>
    <row r="806" spans="1:2" x14ac:dyDescent="0.25">
      <c r="A806" s="57">
        <v>12352121</v>
      </c>
      <c r="B806" s="58" t="s">
        <v>10784</v>
      </c>
    </row>
    <row r="807" spans="1:2" x14ac:dyDescent="0.25">
      <c r="A807" s="57">
        <v>12352123</v>
      </c>
      <c r="B807" s="58" t="s">
        <v>18057</v>
      </c>
    </row>
    <row r="808" spans="1:2" x14ac:dyDescent="0.25">
      <c r="A808" s="57">
        <v>12352124</v>
      </c>
      <c r="B808" s="58" t="s">
        <v>17173</v>
      </c>
    </row>
    <row r="809" spans="1:2" x14ac:dyDescent="0.25">
      <c r="A809" s="57">
        <v>12352125</v>
      </c>
      <c r="B809" s="58" t="s">
        <v>15901</v>
      </c>
    </row>
    <row r="810" spans="1:2" x14ac:dyDescent="0.25">
      <c r="A810" s="57">
        <v>12352126</v>
      </c>
      <c r="B810" s="58" t="s">
        <v>12278</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15026</v>
      </c>
    </row>
    <row r="815" spans="1:2" x14ac:dyDescent="0.25">
      <c r="A815" s="57">
        <v>12352201</v>
      </c>
      <c r="B815" s="58" t="s">
        <v>5143</v>
      </c>
    </row>
    <row r="816" spans="1:2" x14ac:dyDescent="0.25">
      <c r="A816" s="57">
        <v>12352202</v>
      </c>
      <c r="B816" s="58" t="s">
        <v>937</v>
      </c>
    </row>
    <row r="817" spans="1:2" x14ac:dyDescent="0.25">
      <c r="A817" s="57">
        <v>12352203</v>
      </c>
      <c r="B817" s="58" t="s">
        <v>5559</v>
      </c>
    </row>
    <row r="818" spans="1:2" x14ac:dyDescent="0.25">
      <c r="A818" s="57">
        <v>12352204</v>
      </c>
      <c r="B818" s="58" t="s">
        <v>4553</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5002</v>
      </c>
    </row>
    <row r="824" spans="1:2" x14ac:dyDescent="0.25">
      <c r="A824" s="57">
        <v>12352210</v>
      </c>
      <c r="B824" s="58" t="s">
        <v>5773</v>
      </c>
    </row>
    <row r="825" spans="1:2" x14ac:dyDescent="0.25">
      <c r="A825" s="57">
        <v>12352211</v>
      </c>
      <c r="B825" s="58" t="s">
        <v>16405</v>
      </c>
    </row>
    <row r="826" spans="1:2" x14ac:dyDescent="0.25">
      <c r="A826" s="57">
        <v>12352212</v>
      </c>
      <c r="B826" s="58" t="s">
        <v>11713</v>
      </c>
    </row>
    <row r="827" spans="1:2" x14ac:dyDescent="0.25">
      <c r="A827" s="57">
        <v>12352301</v>
      </c>
      <c r="B827" s="58" t="s">
        <v>4346</v>
      </c>
    </row>
    <row r="828" spans="1:2" x14ac:dyDescent="0.25">
      <c r="A828" s="57">
        <v>12352302</v>
      </c>
      <c r="B828" s="58" t="s">
        <v>7641</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12567</v>
      </c>
    </row>
    <row r="834" spans="1:2" x14ac:dyDescent="0.25">
      <c r="A834" s="57">
        <v>12352308</v>
      </c>
      <c r="B834" s="58" t="s">
        <v>17225</v>
      </c>
    </row>
    <row r="835" spans="1:2" x14ac:dyDescent="0.25">
      <c r="A835" s="57">
        <v>12352309</v>
      </c>
      <c r="B835" s="58" t="s">
        <v>6893</v>
      </c>
    </row>
    <row r="836" spans="1:2" x14ac:dyDescent="0.25">
      <c r="A836" s="57">
        <v>12352310</v>
      </c>
      <c r="B836" s="58" t="s">
        <v>14603</v>
      </c>
    </row>
    <row r="837" spans="1:2" x14ac:dyDescent="0.25">
      <c r="A837" s="57">
        <v>12352311</v>
      </c>
      <c r="B837" s="58" t="s">
        <v>8976</v>
      </c>
    </row>
    <row r="838" spans="1:2" x14ac:dyDescent="0.25">
      <c r="A838" s="57">
        <v>12352312</v>
      </c>
      <c r="B838" s="58" t="s">
        <v>4789</v>
      </c>
    </row>
    <row r="839" spans="1:2" x14ac:dyDescent="0.25">
      <c r="A839" s="57">
        <v>12352401</v>
      </c>
      <c r="B839" s="58" t="s">
        <v>12640</v>
      </c>
    </row>
    <row r="840" spans="1:2" x14ac:dyDescent="0.25">
      <c r="A840" s="57">
        <v>12352402</v>
      </c>
      <c r="B840" s="58" t="s">
        <v>6675</v>
      </c>
    </row>
    <row r="841" spans="1:2" x14ac:dyDescent="0.25">
      <c r="A841" s="57">
        <v>12352501</v>
      </c>
      <c r="B841" s="58" t="s">
        <v>4999</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11113</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10477</v>
      </c>
    </row>
    <row r="851" spans="1:2" x14ac:dyDescent="0.25">
      <c r="A851" s="57">
        <v>13101603</v>
      </c>
      <c r="B851" s="58" t="s">
        <v>5250</v>
      </c>
    </row>
    <row r="852" spans="1:2" x14ac:dyDescent="0.25">
      <c r="A852" s="57">
        <v>13101604</v>
      </c>
      <c r="B852" s="58" t="s">
        <v>18157</v>
      </c>
    </row>
    <row r="853" spans="1:2" x14ac:dyDescent="0.25">
      <c r="A853" s="57">
        <v>13101605</v>
      </c>
      <c r="B853" s="58" t="s">
        <v>5496</v>
      </c>
    </row>
    <row r="854" spans="1:2" x14ac:dyDescent="0.25">
      <c r="A854" s="57">
        <v>13101606</v>
      </c>
      <c r="B854" s="58" t="s">
        <v>6707</v>
      </c>
    </row>
    <row r="855" spans="1:2" x14ac:dyDescent="0.25">
      <c r="A855" s="57">
        <v>13101607</v>
      </c>
      <c r="B855" s="58" t="s">
        <v>9487</v>
      </c>
    </row>
    <row r="856" spans="1:2" x14ac:dyDescent="0.25">
      <c r="A856" s="57">
        <v>13101701</v>
      </c>
      <c r="B856" s="58" t="s">
        <v>7126</v>
      </c>
    </row>
    <row r="857" spans="1:2" x14ac:dyDescent="0.25">
      <c r="A857" s="57">
        <v>13101702</v>
      </c>
      <c r="B857" s="58" t="s">
        <v>18141</v>
      </c>
    </row>
    <row r="858" spans="1:2" x14ac:dyDescent="0.25">
      <c r="A858" s="57">
        <v>13101703</v>
      </c>
      <c r="B858" s="58" t="s">
        <v>13157</v>
      </c>
    </row>
    <row r="859" spans="1:2" x14ac:dyDescent="0.25">
      <c r="A859" s="57">
        <v>13101704</v>
      </c>
      <c r="B859" s="58" t="s">
        <v>14942</v>
      </c>
    </row>
    <row r="860" spans="1:2" x14ac:dyDescent="0.25">
      <c r="A860" s="57">
        <v>13101705</v>
      </c>
      <c r="B860" s="58" t="s">
        <v>12698</v>
      </c>
    </row>
    <row r="861" spans="1:2" x14ac:dyDescent="0.25">
      <c r="A861" s="57">
        <v>13101706</v>
      </c>
      <c r="B861" s="58" t="s">
        <v>9280</v>
      </c>
    </row>
    <row r="862" spans="1:2" x14ac:dyDescent="0.25">
      <c r="A862" s="57">
        <v>13101707</v>
      </c>
      <c r="B862" s="58" t="s">
        <v>7033</v>
      </c>
    </row>
    <row r="863" spans="1:2" x14ac:dyDescent="0.25">
      <c r="A863" s="57">
        <v>13101708</v>
      </c>
      <c r="B863" s="58" t="s">
        <v>10897</v>
      </c>
    </row>
    <row r="864" spans="1:2" x14ac:dyDescent="0.25">
      <c r="A864" s="57">
        <v>13101709</v>
      </c>
      <c r="B864" s="58" t="s">
        <v>3817</v>
      </c>
    </row>
    <row r="865" spans="1:2" x14ac:dyDescent="0.25">
      <c r="A865" s="57">
        <v>13101710</v>
      </c>
      <c r="B865" s="58" t="s">
        <v>13335</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12267</v>
      </c>
    </row>
    <row r="870" spans="1:2" x14ac:dyDescent="0.25">
      <c r="A870" s="57">
        <v>13101715</v>
      </c>
      <c r="B870" s="58" t="s">
        <v>9118</v>
      </c>
    </row>
    <row r="871" spans="1:2" x14ac:dyDescent="0.25">
      <c r="A871" s="57">
        <v>13101716</v>
      </c>
      <c r="B871" s="58" t="s">
        <v>18519</v>
      </c>
    </row>
    <row r="872" spans="1:2" x14ac:dyDescent="0.25">
      <c r="A872" s="57">
        <v>13101717</v>
      </c>
      <c r="B872" s="58" t="s">
        <v>4723</v>
      </c>
    </row>
    <row r="873" spans="1:2" x14ac:dyDescent="0.25">
      <c r="A873" s="57">
        <v>13101718</v>
      </c>
      <c r="B873" s="58" t="s">
        <v>10148</v>
      </c>
    </row>
    <row r="874" spans="1:2" x14ac:dyDescent="0.25">
      <c r="A874" s="57">
        <v>13101719</v>
      </c>
      <c r="B874" s="58" t="s">
        <v>4134</v>
      </c>
    </row>
    <row r="875" spans="1:2" x14ac:dyDescent="0.25">
      <c r="A875" s="57">
        <v>13101720</v>
      </c>
      <c r="B875" s="58" t="s">
        <v>13546</v>
      </c>
    </row>
    <row r="876" spans="1:2" x14ac:dyDescent="0.25">
      <c r="A876" s="57">
        <v>13101721</v>
      </c>
      <c r="B876" s="58" t="s">
        <v>13417</v>
      </c>
    </row>
    <row r="877" spans="1:2" x14ac:dyDescent="0.25">
      <c r="A877" s="57">
        <v>13101722</v>
      </c>
      <c r="B877" s="58" t="s">
        <v>15614</v>
      </c>
    </row>
    <row r="878" spans="1:2" x14ac:dyDescent="0.25">
      <c r="A878" s="57">
        <v>13101723</v>
      </c>
      <c r="B878" s="58" t="s">
        <v>1572</v>
      </c>
    </row>
    <row r="879" spans="1:2" x14ac:dyDescent="0.25">
      <c r="A879" s="57">
        <v>13101724</v>
      </c>
      <c r="B879" s="58" t="s">
        <v>14646</v>
      </c>
    </row>
    <row r="880" spans="1:2" x14ac:dyDescent="0.25">
      <c r="A880" s="57">
        <v>13101902</v>
      </c>
      <c r="B880" s="58" t="s">
        <v>10990</v>
      </c>
    </row>
    <row r="881" spans="1:2" x14ac:dyDescent="0.25">
      <c r="A881" s="57">
        <v>13101903</v>
      </c>
      <c r="B881" s="58" t="s">
        <v>18529</v>
      </c>
    </row>
    <row r="882" spans="1:2" x14ac:dyDescent="0.25">
      <c r="A882" s="57">
        <v>13101904</v>
      </c>
      <c r="B882" s="58" t="s">
        <v>17567</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11654</v>
      </c>
    </row>
    <row r="888" spans="1:2" x14ac:dyDescent="0.25">
      <c r="A888" s="57">
        <v>13102005</v>
      </c>
      <c r="B888" s="58" t="s">
        <v>10404</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11746</v>
      </c>
    </row>
    <row r="893" spans="1:2" x14ac:dyDescent="0.25">
      <c r="A893" s="57">
        <v>13102011</v>
      </c>
      <c r="B893" s="58" t="s">
        <v>17015</v>
      </c>
    </row>
    <row r="894" spans="1:2" x14ac:dyDescent="0.25">
      <c r="A894" s="57">
        <v>13102012</v>
      </c>
      <c r="B894" s="58" t="s">
        <v>15147</v>
      </c>
    </row>
    <row r="895" spans="1:2" x14ac:dyDescent="0.25">
      <c r="A895" s="57">
        <v>13102013</v>
      </c>
      <c r="B895" s="58" t="s">
        <v>5719</v>
      </c>
    </row>
    <row r="896" spans="1:2" x14ac:dyDescent="0.25">
      <c r="A896" s="57">
        <v>13102014</v>
      </c>
      <c r="B896" s="58" t="s">
        <v>1973</v>
      </c>
    </row>
    <row r="897" spans="1:2" x14ac:dyDescent="0.25">
      <c r="A897" s="57">
        <v>13102015</v>
      </c>
      <c r="B897" s="58" t="s">
        <v>18044</v>
      </c>
    </row>
    <row r="898" spans="1:2" x14ac:dyDescent="0.25">
      <c r="A898" s="57">
        <v>13102016</v>
      </c>
      <c r="B898" s="58" t="s">
        <v>6427</v>
      </c>
    </row>
    <row r="899" spans="1:2" x14ac:dyDescent="0.25">
      <c r="A899" s="57">
        <v>13102017</v>
      </c>
      <c r="B899" s="58" t="s">
        <v>7808</v>
      </c>
    </row>
    <row r="900" spans="1:2" x14ac:dyDescent="0.25">
      <c r="A900" s="57">
        <v>13102018</v>
      </c>
      <c r="B900" s="58" t="s">
        <v>17102</v>
      </c>
    </row>
    <row r="901" spans="1:2" x14ac:dyDescent="0.25">
      <c r="A901" s="57">
        <v>13102019</v>
      </c>
      <c r="B901" s="58" t="s">
        <v>10071</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11791</v>
      </c>
    </row>
    <row r="906" spans="1:2" x14ac:dyDescent="0.25">
      <c r="A906" s="57">
        <v>13102024</v>
      </c>
      <c r="B906" s="58" t="s">
        <v>142</v>
      </c>
    </row>
    <row r="907" spans="1:2" x14ac:dyDescent="0.25">
      <c r="A907" s="57">
        <v>13102025</v>
      </c>
      <c r="B907" s="58" t="s">
        <v>6025</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15585</v>
      </c>
    </row>
    <row r="917" spans="1:2" x14ac:dyDescent="0.25">
      <c r="A917" s="57">
        <v>13111004</v>
      </c>
      <c r="B917" s="58" t="s">
        <v>7627</v>
      </c>
    </row>
    <row r="918" spans="1:2" x14ac:dyDescent="0.25">
      <c r="A918" s="57">
        <v>13111005</v>
      </c>
      <c r="B918" s="58" t="s">
        <v>12645</v>
      </c>
    </row>
    <row r="919" spans="1:2" x14ac:dyDescent="0.25">
      <c r="A919" s="57">
        <v>13111006</v>
      </c>
      <c r="B919" s="58" t="s">
        <v>6954</v>
      </c>
    </row>
    <row r="920" spans="1:2" x14ac:dyDescent="0.25">
      <c r="A920" s="57">
        <v>13111007</v>
      </c>
      <c r="B920" s="58" t="s">
        <v>8337</v>
      </c>
    </row>
    <row r="921" spans="1:2" x14ac:dyDescent="0.25">
      <c r="A921" s="57">
        <v>13111008</v>
      </c>
      <c r="B921" s="58" t="s">
        <v>12390</v>
      </c>
    </row>
    <row r="922" spans="1:2" x14ac:dyDescent="0.25">
      <c r="A922" s="57">
        <v>13111009</v>
      </c>
      <c r="B922" s="58" t="s">
        <v>10317</v>
      </c>
    </row>
    <row r="923" spans="1:2" x14ac:dyDescent="0.25">
      <c r="A923" s="57">
        <v>13111010</v>
      </c>
      <c r="B923" s="58" t="s">
        <v>15415</v>
      </c>
    </row>
    <row r="924" spans="1:2" x14ac:dyDescent="0.25">
      <c r="A924" s="57">
        <v>13111011</v>
      </c>
      <c r="B924" s="58" t="s">
        <v>9101</v>
      </c>
    </row>
    <row r="925" spans="1:2" x14ac:dyDescent="0.25">
      <c r="A925" s="57">
        <v>13111012</v>
      </c>
      <c r="B925" s="58" t="s">
        <v>10708</v>
      </c>
    </row>
    <row r="926" spans="1:2" x14ac:dyDescent="0.25">
      <c r="A926" s="57">
        <v>13111013</v>
      </c>
      <c r="B926" s="58" t="s">
        <v>13590</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11109</v>
      </c>
    </row>
    <row r="931" spans="1:2" x14ac:dyDescent="0.25">
      <c r="A931" s="57">
        <v>13111018</v>
      </c>
      <c r="B931" s="58" t="s">
        <v>13775</v>
      </c>
    </row>
    <row r="932" spans="1:2" x14ac:dyDescent="0.25">
      <c r="A932" s="57">
        <v>13111019</v>
      </c>
      <c r="B932" s="58" t="s">
        <v>1378</v>
      </c>
    </row>
    <row r="933" spans="1:2" x14ac:dyDescent="0.25">
      <c r="A933" s="57">
        <v>13111020</v>
      </c>
      <c r="B933" s="58" t="s">
        <v>4287</v>
      </c>
    </row>
    <row r="934" spans="1:2" x14ac:dyDescent="0.25">
      <c r="A934" s="57">
        <v>13111021</v>
      </c>
      <c r="B934" s="58" t="s">
        <v>12509</v>
      </c>
    </row>
    <row r="935" spans="1:2" x14ac:dyDescent="0.25">
      <c r="A935" s="57">
        <v>13111022</v>
      </c>
      <c r="B935" s="58" t="s">
        <v>12650</v>
      </c>
    </row>
    <row r="936" spans="1:2" x14ac:dyDescent="0.25">
      <c r="A936" s="57">
        <v>13111023</v>
      </c>
      <c r="B936" s="58" t="s">
        <v>17236</v>
      </c>
    </row>
    <row r="937" spans="1:2" x14ac:dyDescent="0.25">
      <c r="A937" s="57">
        <v>13111024</v>
      </c>
      <c r="B937" s="58" t="s">
        <v>15067</v>
      </c>
    </row>
    <row r="938" spans="1:2" x14ac:dyDescent="0.25">
      <c r="A938" s="57">
        <v>13111025</v>
      </c>
      <c r="B938" s="58" t="s">
        <v>2812</v>
      </c>
    </row>
    <row r="939" spans="1:2" x14ac:dyDescent="0.25">
      <c r="A939" s="57">
        <v>13111026</v>
      </c>
      <c r="B939" s="58" t="s">
        <v>12945</v>
      </c>
    </row>
    <row r="940" spans="1:2" x14ac:dyDescent="0.25">
      <c r="A940" s="57">
        <v>13111027</v>
      </c>
      <c r="B940" s="58" t="s">
        <v>9209</v>
      </c>
    </row>
    <row r="941" spans="1:2" x14ac:dyDescent="0.25">
      <c r="A941" s="57">
        <v>13111028</v>
      </c>
      <c r="B941" s="58" t="s">
        <v>4016</v>
      </c>
    </row>
    <row r="942" spans="1:2" x14ac:dyDescent="0.25">
      <c r="A942" s="57">
        <v>13111029</v>
      </c>
      <c r="B942" s="58" t="s">
        <v>14475</v>
      </c>
    </row>
    <row r="943" spans="1:2" x14ac:dyDescent="0.25">
      <c r="A943" s="57">
        <v>13111030</v>
      </c>
      <c r="B943" s="58" t="s">
        <v>7999</v>
      </c>
    </row>
    <row r="944" spans="1:2" x14ac:dyDescent="0.25">
      <c r="A944" s="57">
        <v>13111031</v>
      </c>
      <c r="B944" s="58" t="s">
        <v>11631</v>
      </c>
    </row>
    <row r="945" spans="1:2" x14ac:dyDescent="0.25">
      <c r="A945" s="57">
        <v>13111032</v>
      </c>
      <c r="B945" s="58" t="s">
        <v>18333</v>
      </c>
    </row>
    <row r="946" spans="1:2" x14ac:dyDescent="0.25">
      <c r="A946" s="57">
        <v>13111033</v>
      </c>
      <c r="B946" s="58" t="s">
        <v>15410</v>
      </c>
    </row>
    <row r="947" spans="1:2" x14ac:dyDescent="0.25">
      <c r="A947" s="57">
        <v>13111034</v>
      </c>
      <c r="B947" s="58" t="s">
        <v>12128</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12190</v>
      </c>
    </row>
    <row r="952" spans="1:2" x14ac:dyDescent="0.25">
      <c r="A952" s="57">
        <v>13111039</v>
      </c>
      <c r="B952" s="58" t="s">
        <v>16732</v>
      </c>
    </row>
    <row r="953" spans="1:2" x14ac:dyDescent="0.25">
      <c r="A953" s="57">
        <v>13111040</v>
      </c>
      <c r="B953" s="58" t="s">
        <v>8589</v>
      </c>
    </row>
    <row r="954" spans="1:2" x14ac:dyDescent="0.25">
      <c r="A954" s="57">
        <v>13111041</v>
      </c>
      <c r="B954" s="58" t="s">
        <v>8949</v>
      </c>
    </row>
    <row r="955" spans="1:2" x14ac:dyDescent="0.25">
      <c r="A955" s="57">
        <v>13111042</v>
      </c>
      <c r="B955" s="58" t="s">
        <v>9427</v>
      </c>
    </row>
    <row r="956" spans="1:2" x14ac:dyDescent="0.25">
      <c r="A956" s="57">
        <v>13111043</v>
      </c>
      <c r="B956" s="58" t="s">
        <v>16959</v>
      </c>
    </row>
    <row r="957" spans="1:2" x14ac:dyDescent="0.25">
      <c r="A957" s="57">
        <v>13111044</v>
      </c>
      <c r="B957" s="58" t="s">
        <v>1288</v>
      </c>
    </row>
    <row r="958" spans="1:2" x14ac:dyDescent="0.25">
      <c r="A958" s="57">
        <v>13111045</v>
      </c>
      <c r="B958" s="58" t="s">
        <v>12898</v>
      </c>
    </row>
    <row r="959" spans="1:2" x14ac:dyDescent="0.25">
      <c r="A959" s="57">
        <v>13111046</v>
      </c>
      <c r="B959" s="58" t="s">
        <v>11965</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12229</v>
      </c>
    </row>
    <row r="967" spans="1:2" x14ac:dyDescent="0.25">
      <c r="A967" s="57">
        <v>13111054</v>
      </c>
      <c r="B967" s="58" t="s">
        <v>11599</v>
      </c>
    </row>
    <row r="968" spans="1:2" x14ac:dyDescent="0.25">
      <c r="A968" s="57">
        <v>13111055</v>
      </c>
      <c r="B968" s="58" t="s">
        <v>16068</v>
      </c>
    </row>
    <row r="969" spans="1:2" x14ac:dyDescent="0.25">
      <c r="A969" s="57">
        <v>13111056</v>
      </c>
      <c r="B969" s="58" t="s">
        <v>12841</v>
      </c>
    </row>
    <row r="970" spans="1:2" x14ac:dyDescent="0.25">
      <c r="A970" s="57">
        <v>13111057</v>
      </c>
      <c r="B970" s="58" t="s">
        <v>12797</v>
      </c>
    </row>
    <row r="971" spans="1:2" x14ac:dyDescent="0.25">
      <c r="A971" s="57">
        <v>13111058</v>
      </c>
      <c r="B971" s="58" t="s">
        <v>10070</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11682</v>
      </c>
    </row>
    <row r="977" spans="1:2" x14ac:dyDescent="0.25">
      <c r="A977" s="57">
        <v>13111064</v>
      </c>
      <c r="B977" s="58" t="s">
        <v>5422</v>
      </c>
    </row>
    <row r="978" spans="1:2" x14ac:dyDescent="0.25">
      <c r="A978" s="57">
        <v>13111065</v>
      </c>
      <c r="B978" s="58" t="s">
        <v>9470</v>
      </c>
    </row>
    <row r="979" spans="1:2" x14ac:dyDescent="0.25">
      <c r="A979" s="57">
        <v>13111066</v>
      </c>
      <c r="B979" s="58" t="s">
        <v>2297</v>
      </c>
    </row>
    <row r="980" spans="1:2" x14ac:dyDescent="0.25">
      <c r="A980" s="57">
        <v>13111101</v>
      </c>
      <c r="B980" s="58" t="s">
        <v>9115</v>
      </c>
    </row>
    <row r="981" spans="1:2" x14ac:dyDescent="0.25">
      <c r="A981" s="57">
        <v>13111102</v>
      </c>
      <c r="B981" s="58" t="s">
        <v>5363</v>
      </c>
    </row>
    <row r="982" spans="1:2" x14ac:dyDescent="0.25">
      <c r="A982" s="57">
        <v>13111103</v>
      </c>
      <c r="B982" s="58" t="s">
        <v>5880</v>
      </c>
    </row>
    <row r="983" spans="1:2" x14ac:dyDescent="0.25">
      <c r="A983" s="57">
        <v>13111201</v>
      </c>
      <c r="B983" s="58" t="s">
        <v>1188</v>
      </c>
    </row>
    <row r="984" spans="1:2" x14ac:dyDescent="0.25">
      <c r="A984" s="57">
        <v>13111202</v>
      </c>
      <c r="B984" s="58" t="s">
        <v>10369</v>
      </c>
    </row>
    <row r="985" spans="1:2" x14ac:dyDescent="0.25">
      <c r="A985" s="57">
        <v>13111203</v>
      </c>
      <c r="B985" s="58" t="s">
        <v>18718</v>
      </c>
    </row>
    <row r="986" spans="1:2" x14ac:dyDescent="0.25">
      <c r="A986" s="57">
        <v>13111204</v>
      </c>
      <c r="B986" s="58" t="s">
        <v>17431</v>
      </c>
    </row>
    <row r="987" spans="1:2" x14ac:dyDescent="0.25">
      <c r="A987" s="57">
        <v>13111205</v>
      </c>
      <c r="B987" s="58" t="s">
        <v>16923</v>
      </c>
    </row>
    <row r="988" spans="1:2" x14ac:dyDescent="0.25">
      <c r="A988" s="57">
        <v>13111206</v>
      </c>
      <c r="B988" s="58" t="s">
        <v>4666</v>
      </c>
    </row>
    <row r="989" spans="1:2" x14ac:dyDescent="0.25">
      <c r="A989" s="57">
        <v>13111207</v>
      </c>
      <c r="B989" s="58" t="s">
        <v>8798</v>
      </c>
    </row>
    <row r="990" spans="1:2" x14ac:dyDescent="0.25">
      <c r="A990" s="57">
        <v>13111208</v>
      </c>
      <c r="B990" s="58" t="s">
        <v>17058</v>
      </c>
    </row>
    <row r="991" spans="1:2" x14ac:dyDescent="0.25">
      <c r="A991" s="57">
        <v>13111209</v>
      </c>
      <c r="B991" s="58" t="s">
        <v>701</v>
      </c>
    </row>
    <row r="992" spans="1:2" x14ac:dyDescent="0.25">
      <c r="A992" s="57">
        <v>13111210</v>
      </c>
      <c r="B992" s="58" t="s">
        <v>5403</v>
      </c>
    </row>
    <row r="993" spans="1:2" x14ac:dyDescent="0.25">
      <c r="A993" s="57">
        <v>13111211</v>
      </c>
      <c r="B993" s="58" t="s">
        <v>15495</v>
      </c>
    </row>
    <row r="994" spans="1:2" x14ac:dyDescent="0.25">
      <c r="A994" s="57">
        <v>13111212</v>
      </c>
      <c r="B994" s="58" t="s">
        <v>10267</v>
      </c>
    </row>
    <row r="995" spans="1:2" x14ac:dyDescent="0.25">
      <c r="A995" s="57">
        <v>13111213</v>
      </c>
      <c r="B995" s="58" t="s">
        <v>15256</v>
      </c>
    </row>
    <row r="996" spans="1:2" x14ac:dyDescent="0.25">
      <c r="A996" s="57">
        <v>13111214</v>
      </c>
      <c r="B996" s="58" t="s">
        <v>11139</v>
      </c>
    </row>
    <row r="997" spans="1:2" x14ac:dyDescent="0.25">
      <c r="A997" s="57">
        <v>13111215</v>
      </c>
      <c r="B997" s="58" t="s">
        <v>6046</v>
      </c>
    </row>
    <row r="998" spans="1:2" x14ac:dyDescent="0.25">
      <c r="A998" s="57">
        <v>13111216</v>
      </c>
      <c r="B998" s="58" t="s">
        <v>15809</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9388</v>
      </c>
    </row>
    <row r="1003" spans="1:2" x14ac:dyDescent="0.25">
      <c r="A1003" s="57">
        <v>13111301</v>
      </c>
      <c r="B1003" s="58" t="s">
        <v>7113</v>
      </c>
    </row>
    <row r="1004" spans="1:2" x14ac:dyDescent="0.25">
      <c r="A1004" s="57">
        <v>13111302</v>
      </c>
      <c r="B1004" s="58" t="s">
        <v>9112</v>
      </c>
    </row>
    <row r="1005" spans="1:2" x14ac:dyDescent="0.25">
      <c r="A1005" s="57">
        <v>13111303</v>
      </c>
      <c r="B1005" s="58" t="s">
        <v>10113</v>
      </c>
    </row>
    <row r="1006" spans="1:2" x14ac:dyDescent="0.25">
      <c r="A1006" s="57">
        <v>13111304</v>
      </c>
      <c r="B1006" s="58" t="s">
        <v>7908</v>
      </c>
    </row>
    <row r="1007" spans="1:2" x14ac:dyDescent="0.25">
      <c r="A1007" s="57">
        <v>13111305</v>
      </c>
      <c r="B1007" s="58" t="s">
        <v>14407</v>
      </c>
    </row>
    <row r="1008" spans="1:2" x14ac:dyDescent="0.25">
      <c r="A1008" s="57">
        <v>13111306</v>
      </c>
      <c r="B1008" s="58" t="s">
        <v>18179</v>
      </c>
    </row>
    <row r="1009" spans="1:2" x14ac:dyDescent="0.25">
      <c r="A1009" s="57">
        <v>13111307</v>
      </c>
      <c r="B1009" s="58" t="s">
        <v>16238</v>
      </c>
    </row>
    <row r="1010" spans="1:2" x14ac:dyDescent="0.25">
      <c r="A1010" s="57">
        <v>13111308</v>
      </c>
      <c r="B1010" s="58" t="s">
        <v>13864</v>
      </c>
    </row>
    <row r="1011" spans="1:2" x14ac:dyDescent="0.25">
      <c r="A1011" s="57">
        <v>14101501</v>
      </c>
      <c r="B1011" s="58" t="s">
        <v>2987</v>
      </c>
    </row>
    <row r="1012" spans="1:2" x14ac:dyDescent="0.25">
      <c r="A1012" s="57">
        <v>14111501</v>
      </c>
      <c r="B1012" s="58" t="s">
        <v>18527</v>
      </c>
    </row>
    <row r="1013" spans="1:2" x14ac:dyDescent="0.25">
      <c r="A1013" s="57">
        <v>14111502</v>
      </c>
      <c r="B1013" s="58" t="s">
        <v>14287</v>
      </c>
    </row>
    <row r="1014" spans="1:2" x14ac:dyDescent="0.25">
      <c r="A1014" s="57">
        <v>14111503</v>
      </c>
      <c r="B1014" s="58" t="s">
        <v>14857</v>
      </c>
    </row>
    <row r="1015" spans="1:2" x14ac:dyDescent="0.25">
      <c r="A1015" s="57">
        <v>14111504</v>
      </c>
      <c r="B1015" s="58" t="s">
        <v>3548</v>
      </c>
    </row>
    <row r="1016" spans="1:2" x14ac:dyDescent="0.25">
      <c r="A1016" s="57">
        <v>14111505</v>
      </c>
      <c r="B1016" s="58" t="s">
        <v>18186</v>
      </c>
    </row>
    <row r="1017" spans="1:2" x14ac:dyDescent="0.25">
      <c r="A1017" s="57">
        <v>14111506</v>
      </c>
      <c r="B1017" s="58" t="s">
        <v>13271</v>
      </c>
    </row>
    <row r="1018" spans="1:2" x14ac:dyDescent="0.25">
      <c r="A1018" s="57">
        <v>14111507</v>
      </c>
      <c r="B1018" s="58" t="s">
        <v>13715</v>
      </c>
    </row>
    <row r="1019" spans="1:2" x14ac:dyDescent="0.25">
      <c r="A1019" s="57">
        <v>14111508</v>
      </c>
      <c r="B1019" s="58" t="s">
        <v>18166</v>
      </c>
    </row>
    <row r="1020" spans="1:2" x14ac:dyDescent="0.25">
      <c r="A1020" s="57">
        <v>14111509</v>
      </c>
      <c r="B1020" s="58" t="s">
        <v>3892</v>
      </c>
    </row>
    <row r="1021" spans="1:2" x14ac:dyDescent="0.25">
      <c r="A1021" s="57">
        <v>14111510</v>
      </c>
      <c r="B1021" s="58" t="s">
        <v>11290</v>
      </c>
    </row>
    <row r="1022" spans="1:2" x14ac:dyDescent="0.25">
      <c r="A1022" s="57">
        <v>14111511</v>
      </c>
      <c r="B1022" s="58" t="s">
        <v>9433</v>
      </c>
    </row>
    <row r="1023" spans="1:2" x14ac:dyDescent="0.25">
      <c r="A1023" s="57">
        <v>14111512</v>
      </c>
      <c r="B1023" s="58" t="s">
        <v>13195</v>
      </c>
    </row>
    <row r="1024" spans="1:2" x14ac:dyDescent="0.25">
      <c r="A1024" s="57">
        <v>14111513</v>
      </c>
      <c r="B1024" s="58" t="s">
        <v>14716</v>
      </c>
    </row>
    <row r="1025" spans="1:2" x14ac:dyDescent="0.25">
      <c r="A1025" s="57">
        <v>14111514</v>
      </c>
      <c r="B1025" s="58" t="s">
        <v>11350</v>
      </c>
    </row>
    <row r="1026" spans="1:2" x14ac:dyDescent="0.25">
      <c r="A1026" s="57">
        <v>14111515</v>
      </c>
      <c r="B1026" s="58" t="s">
        <v>13908</v>
      </c>
    </row>
    <row r="1027" spans="1:2" x14ac:dyDescent="0.25">
      <c r="A1027" s="57">
        <v>14111516</v>
      </c>
      <c r="B1027" s="58" t="s">
        <v>6176</v>
      </c>
    </row>
    <row r="1028" spans="1:2" x14ac:dyDescent="0.25">
      <c r="A1028" s="57">
        <v>14111518</v>
      </c>
      <c r="B1028" s="58" t="s">
        <v>9215</v>
      </c>
    </row>
    <row r="1029" spans="1:2" x14ac:dyDescent="0.25">
      <c r="A1029" s="57">
        <v>14111519</v>
      </c>
      <c r="B1029" s="58" t="s">
        <v>18470</v>
      </c>
    </row>
    <row r="1030" spans="1:2" x14ac:dyDescent="0.25">
      <c r="A1030" s="57">
        <v>14111520</v>
      </c>
      <c r="B1030" s="58" t="s">
        <v>15266</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12805</v>
      </c>
    </row>
    <row r="1035" spans="1:2" x14ac:dyDescent="0.25">
      <c r="A1035" s="57">
        <v>14111527</v>
      </c>
      <c r="B1035" s="58" t="s">
        <v>10707</v>
      </c>
    </row>
    <row r="1036" spans="1:2" x14ac:dyDescent="0.25">
      <c r="A1036" s="57">
        <v>14111528</v>
      </c>
      <c r="B1036" s="58" t="s">
        <v>15169</v>
      </c>
    </row>
    <row r="1037" spans="1:2" x14ac:dyDescent="0.25">
      <c r="A1037" s="57">
        <v>14111529</v>
      </c>
      <c r="B1037" s="58" t="s">
        <v>6005</v>
      </c>
    </row>
    <row r="1038" spans="1:2" x14ac:dyDescent="0.25">
      <c r="A1038" s="57">
        <v>14111530</v>
      </c>
      <c r="B1038" s="58" t="s">
        <v>8632</v>
      </c>
    </row>
    <row r="1039" spans="1:2" x14ac:dyDescent="0.25">
      <c r="A1039" s="57">
        <v>14111531</v>
      </c>
      <c r="B1039" s="58" t="s">
        <v>12166</v>
      </c>
    </row>
    <row r="1040" spans="1:2" x14ac:dyDescent="0.25">
      <c r="A1040" s="57">
        <v>14111532</v>
      </c>
      <c r="B1040" s="58" t="s">
        <v>12227</v>
      </c>
    </row>
    <row r="1041" spans="1:2" x14ac:dyDescent="0.25">
      <c r="A1041" s="57">
        <v>14111533</v>
      </c>
      <c r="B1041" s="58" t="s">
        <v>3245</v>
      </c>
    </row>
    <row r="1042" spans="1:2" x14ac:dyDescent="0.25">
      <c r="A1042" s="57">
        <v>14111534</v>
      </c>
      <c r="B1042" s="58" t="s">
        <v>17813</v>
      </c>
    </row>
    <row r="1043" spans="1:2" x14ac:dyDescent="0.25">
      <c r="A1043" s="57">
        <v>14111535</v>
      </c>
      <c r="B1043" s="58" t="s">
        <v>18824</v>
      </c>
    </row>
    <row r="1044" spans="1:2" x14ac:dyDescent="0.25">
      <c r="A1044" s="57">
        <v>14111536</v>
      </c>
      <c r="B1044" s="58" t="s">
        <v>6418</v>
      </c>
    </row>
    <row r="1045" spans="1:2" x14ac:dyDescent="0.25">
      <c r="A1045" s="57">
        <v>14111537</v>
      </c>
      <c r="B1045" s="58" t="s">
        <v>18308</v>
      </c>
    </row>
    <row r="1046" spans="1:2" x14ac:dyDescent="0.25">
      <c r="A1046" s="57">
        <v>14111601</v>
      </c>
      <c r="B1046" s="58" t="s">
        <v>8514</v>
      </c>
    </row>
    <row r="1047" spans="1:2" x14ac:dyDescent="0.25">
      <c r="A1047" s="57">
        <v>14111604</v>
      </c>
      <c r="B1047" s="58" t="s">
        <v>4357</v>
      </c>
    </row>
    <row r="1048" spans="1:2" x14ac:dyDescent="0.25">
      <c r="A1048" s="57">
        <v>14111605</v>
      </c>
      <c r="B1048" s="58" t="s">
        <v>11365</v>
      </c>
    </row>
    <row r="1049" spans="1:2" x14ac:dyDescent="0.25">
      <c r="A1049" s="57">
        <v>14111606</v>
      </c>
      <c r="B1049" s="58" t="s">
        <v>4097</v>
      </c>
    </row>
    <row r="1050" spans="1:2" x14ac:dyDescent="0.25">
      <c r="A1050" s="57">
        <v>14111607</v>
      </c>
      <c r="B1050" s="58" t="s">
        <v>9995</v>
      </c>
    </row>
    <row r="1051" spans="1:2" x14ac:dyDescent="0.25">
      <c r="A1051" s="57">
        <v>14111608</v>
      </c>
      <c r="B1051" s="58" t="s">
        <v>11863</v>
      </c>
    </row>
    <row r="1052" spans="1:2" x14ac:dyDescent="0.25">
      <c r="A1052" s="57">
        <v>14111609</v>
      </c>
      <c r="B1052" s="58" t="s">
        <v>10928</v>
      </c>
    </row>
    <row r="1053" spans="1:2" x14ac:dyDescent="0.25">
      <c r="A1053" s="57">
        <v>14111610</v>
      </c>
      <c r="B1053" s="58" t="s">
        <v>13928</v>
      </c>
    </row>
    <row r="1054" spans="1:2" x14ac:dyDescent="0.25">
      <c r="A1054" s="57">
        <v>14111611</v>
      </c>
      <c r="B1054" s="58" t="s">
        <v>2033</v>
      </c>
    </row>
    <row r="1055" spans="1:2" x14ac:dyDescent="0.25">
      <c r="A1055" s="57">
        <v>14111613</v>
      </c>
      <c r="B1055" s="58" t="s">
        <v>3517</v>
      </c>
    </row>
    <row r="1056" spans="1:2" x14ac:dyDescent="0.25">
      <c r="A1056" s="57">
        <v>14111614</v>
      </c>
      <c r="B1056" s="58" t="s">
        <v>10585</v>
      </c>
    </row>
    <row r="1057" spans="1:2" x14ac:dyDescent="0.25">
      <c r="A1057" s="57">
        <v>14111615</v>
      </c>
      <c r="B1057" s="58" t="s">
        <v>371</v>
      </c>
    </row>
    <row r="1058" spans="1:2" x14ac:dyDescent="0.25">
      <c r="A1058" s="57">
        <v>14111616</v>
      </c>
      <c r="B1058" s="58" t="s">
        <v>17983</v>
      </c>
    </row>
    <row r="1059" spans="1:2" x14ac:dyDescent="0.25">
      <c r="A1059" s="57">
        <v>14111701</v>
      </c>
      <c r="B1059" s="58" t="s">
        <v>13058</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6310</v>
      </c>
    </row>
    <row r="1064" spans="1:2" x14ac:dyDescent="0.25">
      <c r="A1064" s="57">
        <v>14111706</v>
      </c>
      <c r="B1064" s="58" t="s">
        <v>14121</v>
      </c>
    </row>
    <row r="1065" spans="1:2" x14ac:dyDescent="0.25">
      <c r="A1065" s="57">
        <v>14111801</v>
      </c>
      <c r="B1065" s="58" t="s">
        <v>11532</v>
      </c>
    </row>
    <row r="1066" spans="1:2" x14ac:dyDescent="0.25">
      <c r="A1066" s="57">
        <v>14111802</v>
      </c>
      <c r="B1066" s="58" t="s">
        <v>5546</v>
      </c>
    </row>
    <row r="1067" spans="1:2" x14ac:dyDescent="0.25">
      <c r="A1067" s="57">
        <v>14111803</v>
      </c>
      <c r="B1067" s="58" t="s">
        <v>4055</v>
      </c>
    </row>
    <row r="1068" spans="1:2" x14ac:dyDescent="0.25">
      <c r="A1068" s="57">
        <v>14111804</v>
      </c>
      <c r="B1068" s="58" t="s">
        <v>6111</v>
      </c>
    </row>
    <row r="1069" spans="1:2" x14ac:dyDescent="0.25">
      <c r="A1069" s="57">
        <v>14111805</v>
      </c>
      <c r="B1069" s="58" t="s">
        <v>590</v>
      </c>
    </row>
    <row r="1070" spans="1:2" x14ac:dyDescent="0.25">
      <c r="A1070" s="57">
        <v>14111806</v>
      </c>
      <c r="B1070" s="58" t="s">
        <v>18037</v>
      </c>
    </row>
    <row r="1071" spans="1:2" x14ac:dyDescent="0.25">
      <c r="A1071" s="57">
        <v>14111807</v>
      </c>
      <c r="B1071" s="58" t="s">
        <v>12065</v>
      </c>
    </row>
    <row r="1072" spans="1:2" x14ac:dyDescent="0.25">
      <c r="A1072" s="57">
        <v>14111808</v>
      </c>
      <c r="B1072" s="58" t="s">
        <v>17413</v>
      </c>
    </row>
    <row r="1073" spans="1:2" x14ac:dyDescent="0.25">
      <c r="A1073" s="57">
        <v>14111809</v>
      </c>
      <c r="B1073" s="58" t="s">
        <v>14893</v>
      </c>
    </row>
    <row r="1074" spans="1:2" x14ac:dyDescent="0.25">
      <c r="A1074" s="57">
        <v>14111810</v>
      </c>
      <c r="B1074" s="58" t="s">
        <v>12368</v>
      </c>
    </row>
    <row r="1075" spans="1:2" x14ac:dyDescent="0.25">
      <c r="A1075" s="57">
        <v>14111811</v>
      </c>
      <c r="B1075" s="58" t="s">
        <v>18108</v>
      </c>
    </row>
    <row r="1076" spans="1:2" x14ac:dyDescent="0.25">
      <c r="A1076" s="57">
        <v>14111812</v>
      </c>
      <c r="B1076" s="58" t="s">
        <v>10302</v>
      </c>
    </row>
    <row r="1077" spans="1:2" x14ac:dyDescent="0.25">
      <c r="A1077" s="57">
        <v>14111813</v>
      </c>
      <c r="B1077" s="58" t="s">
        <v>10244</v>
      </c>
    </row>
    <row r="1078" spans="1:2" x14ac:dyDescent="0.25">
      <c r="A1078" s="57">
        <v>14111814</v>
      </c>
      <c r="B1078" s="58" t="s">
        <v>2248</v>
      </c>
    </row>
    <row r="1079" spans="1:2" x14ac:dyDescent="0.25">
      <c r="A1079" s="57">
        <v>14111815</v>
      </c>
      <c r="B1079" s="58" t="s">
        <v>16417</v>
      </c>
    </row>
    <row r="1080" spans="1:2" x14ac:dyDescent="0.25">
      <c r="A1080" s="57">
        <v>14111816</v>
      </c>
      <c r="B1080" s="58" t="s">
        <v>14658</v>
      </c>
    </row>
    <row r="1081" spans="1:2" x14ac:dyDescent="0.25">
      <c r="A1081" s="57">
        <v>14111817</v>
      </c>
      <c r="B1081" s="58" t="s">
        <v>18214</v>
      </c>
    </row>
    <row r="1082" spans="1:2" x14ac:dyDescent="0.25">
      <c r="A1082" s="57">
        <v>14121501</v>
      </c>
      <c r="B1082" s="58" t="s">
        <v>13021</v>
      </c>
    </row>
    <row r="1083" spans="1:2" x14ac:dyDescent="0.25">
      <c r="A1083" s="57">
        <v>14121502</v>
      </c>
      <c r="B1083" s="58" t="s">
        <v>2346</v>
      </c>
    </row>
    <row r="1084" spans="1:2" x14ac:dyDescent="0.25">
      <c r="A1084" s="57">
        <v>14121503</v>
      </c>
      <c r="B1084" s="58" t="s">
        <v>8079</v>
      </c>
    </row>
    <row r="1085" spans="1:2" x14ac:dyDescent="0.25">
      <c r="A1085" s="57">
        <v>14121504</v>
      </c>
      <c r="B1085" s="58" t="s">
        <v>11349</v>
      </c>
    </row>
    <row r="1086" spans="1:2" x14ac:dyDescent="0.25">
      <c r="A1086" s="57">
        <v>14121505</v>
      </c>
      <c r="B1086" s="58" t="s">
        <v>13605</v>
      </c>
    </row>
    <row r="1087" spans="1:2" x14ac:dyDescent="0.25">
      <c r="A1087" s="57">
        <v>14121601</v>
      </c>
      <c r="B1087" s="58" t="s">
        <v>15133</v>
      </c>
    </row>
    <row r="1088" spans="1:2" x14ac:dyDescent="0.25">
      <c r="A1088" s="57">
        <v>14121602</v>
      </c>
      <c r="B1088" s="58" t="s">
        <v>11236</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5067</v>
      </c>
    </row>
    <row r="1093" spans="1:2" x14ac:dyDescent="0.25">
      <c r="A1093" s="57">
        <v>14121702</v>
      </c>
      <c r="B1093" s="58" t="s">
        <v>14015</v>
      </c>
    </row>
    <row r="1094" spans="1:2" x14ac:dyDescent="0.25">
      <c r="A1094" s="57">
        <v>14121801</v>
      </c>
      <c r="B1094" s="58" t="s">
        <v>8131</v>
      </c>
    </row>
    <row r="1095" spans="1:2" x14ac:dyDescent="0.25">
      <c r="A1095" s="57">
        <v>14121802</v>
      </c>
      <c r="B1095" s="58" t="s">
        <v>9177</v>
      </c>
    </row>
    <row r="1096" spans="1:2" x14ac:dyDescent="0.25">
      <c r="A1096" s="57">
        <v>14121803</v>
      </c>
      <c r="B1096" s="58" t="s">
        <v>18084</v>
      </c>
    </row>
    <row r="1097" spans="1:2" x14ac:dyDescent="0.25">
      <c r="A1097" s="57">
        <v>14121804</v>
      </c>
      <c r="B1097" s="58" t="s">
        <v>14357</v>
      </c>
    </row>
    <row r="1098" spans="1:2" x14ac:dyDescent="0.25">
      <c r="A1098" s="57">
        <v>14121805</v>
      </c>
      <c r="B1098" s="58" t="s">
        <v>15876</v>
      </c>
    </row>
    <row r="1099" spans="1:2" x14ac:dyDescent="0.25">
      <c r="A1099" s="57">
        <v>14121806</v>
      </c>
      <c r="B1099" s="58" t="s">
        <v>15281</v>
      </c>
    </row>
    <row r="1100" spans="1:2" x14ac:dyDescent="0.25">
      <c r="A1100" s="57">
        <v>14121807</v>
      </c>
      <c r="B1100" s="58" t="s">
        <v>5756</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17244</v>
      </c>
    </row>
    <row r="1105" spans="1:2" x14ac:dyDescent="0.25">
      <c r="A1105" s="57">
        <v>14121812</v>
      </c>
      <c r="B1105" s="58" t="s">
        <v>4042</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14423</v>
      </c>
    </row>
    <row r="1110" spans="1:2" x14ac:dyDescent="0.25">
      <c r="A1110" s="57">
        <v>14121905</v>
      </c>
      <c r="B1110" s="58" t="s">
        <v>13001</v>
      </c>
    </row>
    <row r="1111" spans="1:2" x14ac:dyDescent="0.25">
      <c r="A1111" s="57">
        <v>14122101</v>
      </c>
      <c r="B1111" s="58" t="s">
        <v>1603</v>
      </c>
    </row>
    <row r="1112" spans="1:2" x14ac:dyDescent="0.25">
      <c r="A1112" s="57">
        <v>14122102</v>
      </c>
      <c r="B1112" s="58" t="s">
        <v>3809</v>
      </c>
    </row>
    <row r="1113" spans="1:2" x14ac:dyDescent="0.25">
      <c r="A1113" s="57">
        <v>14122103</v>
      </c>
      <c r="B1113" s="58" t="s">
        <v>14590</v>
      </c>
    </row>
    <row r="1114" spans="1:2" x14ac:dyDescent="0.25">
      <c r="A1114" s="57">
        <v>14122104</v>
      </c>
      <c r="B1114" s="58" t="s">
        <v>10205</v>
      </c>
    </row>
    <row r="1115" spans="1:2" x14ac:dyDescent="0.25">
      <c r="A1115" s="57">
        <v>14122105</v>
      </c>
      <c r="B1115" s="58" t="s">
        <v>16643</v>
      </c>
    </row>
    <row r="1116" spans="1:2" x14ac:dyDescent="0.25">
      <c r="A1116" s="57">
        <v>14122106</v>
      </c>
      <c r="B1116" s="58" t="s">
        <v>14076</v>
      </c>
    </row>
    <row r="1117" spans="1:2" x14ac:dyDescent="0.25">
      <c r="A1117" s="57">
        <v>14122201</v>
      </c>
      <c r="B1117" s="58" t="s">
        <v>10290</v>
      </c>
    </row>
    <row r="1118" spans="1:2" x14ac:dyDescent="0.25">
      <c r="A1118" s="57">
        <v>15101502</v>
      </c>
      <c r="B1118" s="58" t="s">
        <v>14298</v>
      </c>
    </row>
    <row r="1119" spans="1:2" x14ac:dyDescent="0.25">
      <c r="A1119" s="57">
        <v>15101503</v>
      </c>
      <c r="B1119" s="58" t="s">
        <v>5613</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12682</v>
      </c>
    </row>
    <row r="1124" spans="1:2" x14ac:dyDescent="0.25">
      <c r="A1124" s="57">
        <v>15101508</v>
      </c>
      <c r="B1124" s="58" t="s">
        <v>13260</v>
      </c>
    </row>
    <row r="1125" spans="1:2" x14ac:dyDescent="0.25">
      <c r="A1125" s="57">
        <v>15101509</v>
      </c>
      <c r="B1125" s="58" t="s">
        <v>16131</v>
      </c>
    </row>
    <row r="1126" spans="1:2" x14ac:dyDescent="0.25">
      <c r="A1126" s="57">
        <v>15101510</v>
      </c>
      <c r="B1126" s="58" t="s">
        <v>17554</v>
      </c>
    </row>
    <row r="1127" spans="1:2" x14ac:dyDescent="0.25">
      <c r="A1127" s="57">
        <v>15101601</v>
      </c>
      <c r="B1127" s="58" t="s">
        <v>7133</v>
      </c>
    </row>
    <row r="1128" spans="1:2" x14ac:dyDescent="0.25">
      <c r="A1128" s="57">
        <v>15101602</v>
      </c>
      <c r="B1128" s="58" t="s">
        <v>12732</v>
      </c>
    </row>
    <row r="1129" spans="1:2" x14ac:dyDescent="0.25">
      <c r="A1129" s="57">
        <v>15101603</v>
      </c>
      <c r="B1129" s="58" t="s">
        <v>17846</v>
      </c>
    </row>
    <row r="1130" spans="1:2" x14ac:dyDescent="0.25">
      <c r="A1130" s="57">
        <v>15101604</v>
      </c>
      <c r="B1130" s="58" t="s">
        <v>1856</v>
      </c>
    </row>
    <row r="1131" spans="1:2" x14ac:dyDescent="0.25">
      <c r="A1131" s="57">
        <v>15101605</v>
      </c>
      <c r="B1131" s="58" t="s">
        <v>12380</v>
      </c>
    </row>
    <row r="1132" spans="1:2" x14ac:dyDescent="0.25">
      <c r="A1132" s="57">
        <v>15101606</v>
      </c>
      <c r="B1132" s="58" t="s">
        <v>2173</v>
      </c>
    </row>
    <row r="1133" spans="1:2" x14ac:dyDescent="0.25">
      <c r="A1133" s="57">
        <v>15101607</v>
      </c>
      <c r="B1133" s="58" t="s">
        <v>9230</v>
      </c>
    </row>
    <row r="1134" spans="1:2" x14ac:dyDescent="0.25">
      <c r="A1134" s="57">
        <v>15101608</v>
      </c>
      <c r="B1134" s="58" t="s">
        <v>14701</v>
      </c>
    </row>
    <row r="1135" spans="1:2" x14ac:dyDescent="0.25">
      <c r="A1135" s="57">
        <v>15101701</v>
      </c>
      <c r="B1135" s="58" t="s">
        <v>6775</v>
      </c>
    </row>
    <row r="1136" spans="1:2" x14ac:dyDescent="0.25">
      <c r="A1136" s="57">
        <v>15101702</v>
      </c>
      <c r="B1136" s="58" t="s">
        <v>17278</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9100</v>
      </c>
    </row>
    <row r="1141" spans="1:2" x14ac:dyDescent="0.25">
      <c r="A1141" s="57">
        <v>15111505</v>
      </c>
      <c r="B1141" s="58" t="s">
        <v>10406</v>
      </c>
    </row>
    <row r="1142" spans="1:2" x14ac:dyDescent="0.25">
      <c r="A1142" s="57">
        <v>15111506</v>
      </c>
      <c r="B1142" s="58" t="s">
        <v>18209</v>
      </c>
    </row>
    <row r="1143" spans="1:2" x14ac:dyDescent="0.25">
      <c r="A1143" s="57">
        <v>15111507</v>
      </c>
      <c r="B1143" s="58" t="s">
        <v>11869</v>
      </c>
    </row>
    <row r="1144" spans="1:2" x14ac:dyDescent="0.25">
      <c r="A1144" s="57">
        <v>15111508</v>
      </c>
      <c r="B1144" s="58" t="s">
        <v>9843</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13129</v>
      </c>
    </row>
    <row r="1149" spans="1:2" x14ac:dyDescent="0.25">
      <c r="A1149" s="57">
        <v>15121501</v>
      </c>
      <c r="B1149" s="58" t="s">
        <v>9043</v>
      </c>
    </row>
    <row r="1150" spans="1:2" x14ac:dyDescent="0.25">
      <c r="A1150" s="57">
        <v>15121502</v>
      </c>
      <c r="B1150" s="58" t="s">
        <v>16076</v>
      </c>
    </row>
    <row r="1151" spans="1:2" x14ac:dyDescent="0.25">
      <c r="A1151" s="57">
        <v>15121503</v>
      </c>
      <c r="B1151" s="58" t="s">
        <v>10862</v>
      </c>
    </row>
    <row r="1152" spans="1:2" x14ac:dyDescent="0.25">
      <c r="A1152" s="57">
        <v>15121504</v>
      </c>
      <c r="B1152" s="58" t="s">
        <v>13459</v>
      </c>
    </row>
    <row r="1153" spans="1:2" x14ac:dyDescent="0.25">
      <c r="A1153" s="57">
        <v>15121505</v>
      </c>
      <c r="B1153" s="58" t="s">
        <v>5906</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11100</v>
      </c>
    </row>
    <row r="1163" spans="1:2" x14ac:dyDescent="0.25">
      <c r="A1163" s="57">
        <v>15121517</v>
      </c>
      <c r="B1163" s="58" t="s">
        <v>13293</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17442</v>
      </c>
    </row>
    <row r="1173" spans="1:2" x14ac:dyDescent="0.25">
      <c r="A1173" s="57">
        <v>15121527</v>
      </c>
      <c r="B1173" s="58" t="s">
        <v>16979</v>
      </c>
    </row>
    <row r="1174" spans="1:2" x14ac:dyDescent="0.25">
      <c r="A1174" s="57">
        <v>15121801</v>
      </c>
      <c r="B1174" s="58" t="s">
        <v>2109</v>
      </c>
    </row>
    <row r="1175" spans="1:2" x14ac:dyDescent="0.25">
      <c r="A1175" s="57">
        <v>15121802</v>
      </c>
      <c r="B1175" s="58" t="s">
        <v>6001</v>
      </c>
    </row>
    <row r="1176" spans="1:2" x14ac:dyDescent="0.25">
      <c r="A1176" s="57">
        <v>15121803</v>
      </c>
      <c r="B1176" s="58" t="s">
        <v>7955</v>
      </c>
    </row>
    <row r="1177" spans="1:2" x14ac:dyDescent="0.25">
      <c r="A1177" s="57">
        <v>15121804</v>
      </c>
      <c r="B1177" s="58" t="s">
        <v>1835</v>
      </c>
    </row>
    <row r="1178" spans="1:2" x14ac:dyDescent="0.25">
      <c r="A1178" s="57">
        <v>15121805</v>
      </c>
      <c r="B1178" s="58" t="s">
        <v>5351</v>
      </c>
    </row>
    <row r="1179" spans="1:2" x14ac:dyDescent="0.25">
      <c r="A1179" s="57">
        <v>15121806</v>
      </c>
      <c r="B1179" s="58" t="s">
        <v>7383</v>
      </c>
    </row>
    <row r="1180" spans="1:2" x14ac:dyDescent="0.25">
      <c r="A1180" s="57">
        <v>15121901</v>
      </c>
      <c r="B1180" s="58" t="s">
        <v>5549</v>
      </c>
    </row>
    <row r="1181" spans="1:2" x14ac:dyDescent="0.25">
      <c r="A1181" s="57">
        <v>15121902</v>
      </c>
      <c r="B1181" s="58" t="s">
        <v>9299</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11004</v>
      </c>
    </row>
    <row r="1187" spans="1:2" x14ac:dyDescent="0.25">
      <c r="A1187" s="57">
        <v>15131505</v>
      </c>
      <c r="B1187" s="58" t="s">
        <v>15621</v>
      </c>
    </row>
    <row r="1188" spans="1:2" x14ac:dyDescent="0.25">
      <c r="A1188" s="57">
        <v>15131506</v>
      </c>
      <c r="B1188" s="58" t="s">
        <v>17895</v>
      </c>
    </row>
    <row r="1189" spans="1:2" x14ac:dyDescent="0.25">
      <c r="A1189" s="57">
        <v>15131601</v>
      </c>
      <c r="B1189" s="58" t="s">
        <v>12910</v>
      </c>
    </row>
    <row r="1190" spans="1:2" x14ac:dyDescent="0.25">
      <c r="A1190" s="57">
        <v>20101501</v>
      </c>
      <c r="B1190" s="58" t="s">
        <v>15954</v>
      </c>
    </row>
    <row r="1191" spans="1:2" x14ac:dyDescent="0.25">
      <c r="A1191" s="57">
        <v>20101502</v>
      </c>
      <c r="B1191" s="58" t="s">
        <v>7354</v>
      </c>
    </row>
    <row r="1192" spans="1:2" x14ac:dyDescent="0.25">
      <c r="A1192" s="57">
        <v>20101503</v>
      </c>
      <c r="B1192" s="58" t="s">
        <v>9710</v>
      </c>
    </row>
    <row r="1193" spans="1:2" x14ac:dyDescent="0.25">
      <c r="A1193" s="57">
        <v>20101504</v>
      </c>
      <c r="B1193" s="58" t="s">
        <v>17129</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18796</v>
      </c>
    </row>
    <row r="1198" spans="1:2" x14ac:dyDescent="0.25">
      <c r="A1198" s="57">
        <v>20101702</v>
      </c>
      <c r="B1198" s="58" t="s">
        <v>5715</v>
      </c>
    </row>
    <row r="1199" spans="1:2" x14ac:dyDescent="0.25">
      <c r="A1199" s="57">
        <v>20101703</v>
      </c>
      <c r="B1199" s="58" t="s">
        <v>18028</v>
      </c>
    </row>
    <row r="1200" spans="1:2" x14ac:dyDescent="0.25">
      <c r="A1200" s="57">
        <v>20101704</v>
      </c>
      <c r="B1200" s="58" t="s">
        <v>17392</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13247</v>
      </c>
    </row>
    <row r="1205" spans="1:2" x14ac:dyDescent="0.25">
      <c r="A1205" s="57">
        <v>20101709</v>
      </c>
      <c r="B1205" s="58" t="s">
        <v>7575</v>
      </c>
    </row>
    <row r="1206" spans="1:2" x14ac:dyDescent="0.25">
      <c r="A1206" s="57">
        <v>20101710</v>
      </c>
      <c r="B1206" s="58" t="s">
        <v>10085</v>
      </c>
    </row>
    <row r="1207" spans="1:2" x14ac:dyDescent="0.25">
      <c r="A1207" s="57">
        <v>20101711</v>
      </c>
      <c r="B1207" s="58" t="s">
        <v>1646</v>
      </c>
    </row>
    <row r="1208" spans="1:2" x14ac:dyDescent="0.25">
      <c r="A1208" s="57">
        <v>20101712</v>
      </c>
      <c r="B1208" s="58" t="s">
        <v>10547</v>
      </c>
    </row>
    <row r="1209" spans="1:2" x14ac:dyDescent="0.25">
      <c r="A1209" s="57">
        <v>20101713</v>
      </c>
      <c r="B1209" s="58" t="s">
        <v>2412</v>
      </c>
    </row>
    <row r="1210" spans="1:2" x14ac:dyDescent="0.25">
      <c r="A1210" s="57">
        <v>20101714</v>
      </c>
      <c r="B1210" s="58" t="s">
        <v>17836</v>
      </c>
    </row>
    <row r="1211" spans="1:2" x14ac:dyDescent="0.25">
      <c r="A1211" s="57">
        <v>20101801</v>
      </c>
      <c r="B1211" s="58" t="s">
        <v>14419</v>
      </c>
    </row>
    <row r="1212" spans="1:2" x14ac:dyDescent="0.25">
      <c r="A1212" s="57">
        <v>20101802</v>
      </c>
      <c r="B1212" s="58" t="s">
        <v>18085</v>
      </c>
    </row>
    <row r="1213" spans="1:2" x14ac:dyDescent="0.25">
      <c r="A1213" s="57">
        <v>20101803</v>
      </c>
      <c r="B1213" s="58" t="s">
        <v>5000</v>
      </c>
    </row>
    <row r="1214" spans="1:2" x14ac:dyDescent="0.25">
      <c r="A1214" s="57">
        <v>20101804</v>
      </c>
      <c r="B1214" s="58" t="s">
        <v>4242</v>
      </c>
    </row>
    <row r="1215" spans="1:2" x14ac:dyDescent="0.25">
      <c r="A1215" s="57">
        <v>20101805</v>
      </c>
      <c r="B1215" s="58" t="s">
        <v>10291</v>
      </c>
    </row>
    <row r="1216" spans="1:2" x14ac:dyDescent="0.25">
      <c r="A1216" s="57">
        <v>20101901</v>
      </c>
      <c r="B1216" s="58" t="s">
        <v>4517</v>
      </c>
    </row>
    <row r="1217" spans="1:2" x14ac:dyDescent="0.25">
      <c r="A1217" s="57">
        <v>20101902</v>
      </c>
      <c r="B1217" s="58" t="s">
        <v>14578</v>
      </c>
    </row>
    <row r="1218" spans="1:2" x14ac:dyDescent="0.25">
      <c r="A1218" s="57">
        <v>20101903</v>
      </c>
      <c r="B1218" s="58" t="s">
        <v>1574</v>
      </c>
    </row>
    <row r="1219" spans="1:2" x14ac:dyDescent="0.25">
      <c r="A1219" s="57">
        <v>20102001</v>
      </c>
      <c r="B1219" s="58" t="s">
        <v>8819</v>
      </c>
    </row>
    <row r="1220" spans="1:2" x14ac:dyDescent="0.25">
      <c r="A1220" s="57">
        <v>20102002</v>
      </c>
      <c r="B1220" s="58" t="s">
        <v>8608</v>
      </c>
    </row>
    <row r="1221" spans="1:2" x14ac:dyDescent="0.25">
      <c r="A1221" s="57">
        <v>20102003</v>
      </c>
      <c r="B1221" s="58" t="s">
        <v>17031</v>
      </c>
    </row>
    <row r="1222" spans="1:2" x14ac:dyDescent="0.25">
      <c r="A1222" s="57">
        <v>20102004</v>
      </c>
      <c r="B1222" s="58" t="s">
        <v>18152</v>
      </c>
    </row>
    <row r="1223" spans="1:2" x14ac:dyDescent="0.25">
      <c r="A1223" s="57">
        <v>20102005</v>
      </c>
      <c r="B1223" s="58" t="s">
        <v>9619</v>
      </c>
    </row>
    <row r="1224" spans="1:2" x14ac:dyDescent="0.25">
      <c r="A1224" s="57">
        <v>20102006</v>
      </c>
      <c r="B1224" s="58" t="s">
        <v>17982</v>
      </c>
    </row>
    <row r="1225" spans="1:2" x14ac:dyDescent="0.25">
      <c r="A1225" s="57">
        <v>20102007</v>
      </c>
      <c r="B1225" s="58" t="s">
        <v>3179</v>
      </c>
    </row>
    <row r="1226" spans="1:2" x14ac:dyDescent="0.25">
      <c r="A1226" s="57">
        <v>20102008</v>
      </c>
      <c r="B1226" s="58" t="s">
        <v>10273</v>
      </c>
    </row>
    <row r="1227" spans="1:2" x14ac:dyDescent="0.25">
      <c r="A1227" s="57">
        <v>20102101</v>
      </c>
      <c r="B1227" s="58" t="s">
        <v>15815</v>
      </c>
    </row>
    <row r="1228" spans="1:2" x14ac:dyDescent="0.25">
      <c r="A1228" s="57">
        <v>20102102</v>
      </c>
      <c r="B1228" s="58" t="s">
        <v>11951</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12978</v>
      </c>
    </row>
    <row r="1233" spans="1:2" x14ac:dyDescent="0.25">
      <c r="A1233" s="57">
        <v>20102203</v>
      </c>
      <c r="B1233" s="58" t="s">
        <v>9937</v>
      </c>
    </row>
    <row r="1234" spans="1:2" x14ac:dyDescent="0.25">
      <c r="A1234" s="57">
        <v>20102301</v>
      </c>
      <c r="B1234" s="58" t="s">
        <v>16759</v>
      </c>
    </row>
    <row r="1235" spans="1:2" x14ac:dyDescent="0.25">
      <c r="A1235" s="57">
        <v>20102302</v>
      </c>
      <c r="B1235" s="58" t="s">
        <v>9351</v>
      </c>
    </row>
    <row r="1236" spans="1:2" x14ac:dyDescent="0.25">
      <c r="A1236" s="57">
        <v>20102303</v>
      </c>
      <c r="B1236" s="58" t="s">
        <v>9786</v>
      </c>
    </row>
    <row r="1237" spans="1:2" x14ac:dyDescent="0.25">
      <c r="A1237" s="57">
        <v>20102304</v>
      </c>
      <c r="B1237" s="58" t="s">
        <v>14579</v>
      </c>
    </row>
    <row r="1238" spans="1:2" x14ac:dyDescent="0.25">
      <c r="A1238" s="57">
        <v>20102305</v>
      </c>
      <c r="B1238" s="58" t="s">
        <v>7218</v>
      </c>
    </row>
    <row r="1239" spans="1:2" x14ac:dyDescent="0.25">
      <c r="A1239" s="57">
        <v>20102306</v>
      </c>
      <c r="B1239" s="58" t="s">
        <v>18010</v>
      </c>
    </row>
    <row r="1240" spans="1:2" x14ac:dyDescent="0.25">
      <c r="A1240" s="57">
        <v>20102307</v>
      </c>
      <c r="B1240" s="58" t="s">
        <v>16374</v>
      </c>
    </row>
    <row r="1241" spans="1:2" x14ac:dyDescent="0.25">
      <c r="A1241" s="57">
        <v>20111504</v>
      </c>
      <c r="B1241" s="58" t="s">
        <v>5660</v>
      </c>
    </row>
    <row r="1242" spans="1:2" x14ac:dyDescent="0.25">
      <c r="A1242" s="57">
        <v>20111505</v>
      </c>
      <c r="B1242" s="58" t="s">
        <v>8082</v>
      </c>
    </row>
    <row r="1243" spans="1:2" x14ac:dyDescent="0.25">
      <c r="A1243" s="57">
        <v>20111601</v>
      </c>
      <c r="B1243" s="58" t="s">
        <v>18193</v>
      </c>
    </row>
    <row r="1244" spans="1:2" x14ac:dyDescent="0.25">
      <c r="A1244" s="57">
        <v>20111602</v>
      </c>
      <c r="B1244" s="58" t="s">
        <v>5843</v>
      </c>
    </row>
    <row r="1245" spans="1:2" x14ac:dyDescent="0.25">
      <c r="A1245" s="57">
        <v>20111603</v>
      </c>
      <c r="B1245" s="58" t="s">
        <v>8840</v>
      </c>
    </row>
    <row r="1246" spans="1:2" x14ac:dyDescent="0.25">
      <c r="A1246" s="57">
        <v>20111604</v>
      </c>
      <c r="B1246" s="58" t="s">
        <v>9294</v>
      </c>
    </row>
    <row r="1247" spans="1:2" x14ac:dyDescent="0.25">
      <c r="A1247" s="57">
        <v>20111606</v>
      </c>
      <c r="B1247" s="58" t="s">
        <v>16983</v>
      </c>
    </row>
    <row r="1248" spans="1:2" x14ac:dyDescent="0.25">
      <c r="A1248" s="57">
        <v>20111607</v>
      </c>
      <c r="B1248" s="58" t="s">
        <v>18392</v>
      </c>
    </row>
    <row r="1249" spans="1:2" x14ac:dyDescent="0.25">
      <c r="A1249" s="57">
        <v>20111608</v>
      </c>
      <c r="B1249" s="58" t="s">
        <v>11016</v>
      </c>
    </row>
    <row r="1250" spans="1:2" x14ac:dyDescent="0.25">
      <c r="A1250" s="57">
        <v>20111609</v>
      </c>
      <c r="B1250" s="58" t="s">
        <v>17456</v>
      </c>
    </row>
    <row r="1251" spans="1:2" x14ac:dyDescent="0.25">
      <c r="A1251" s="57">
        <v>20111610</v>
      </c>
      <c r="B1251" s="58" t="s">
        <v>968</v>
      </c>
    </row>
    <row r="1252" spans="1:2" x14ac:dyDescent="0.25">
      <c r="A1252" s="57">
        <v>20111611</v>
      </c>
      <c r="B1252" s="58" t="s">
        <v>10873</v>
      </c>
    </row>
    <row r="1253" spans="1:2" x14ac:dyDescent="0.25">
      <c r="A1253" s="57">
        <v>20111612</v>
      </c>
      <c r="B1253" s="58" t="s">
        <v>9810</v>
      </c>
    </row>
    <row r="1254" spans="1:2" x14ac:dyDescent="0.25">
      <c r="A1254" s="57">
        <v>20111613</v>
      </c>
      <c r="B1254" s="58" t="s">
        <v>1699</v>
      </c>
    </row>
    <row r="1255" spans="1:2" x14ac:dyDescent="0.25">
      <c r="A1255" s="57">
        <v>20111614</v>
      </c>
      <c r="B1255" s="58" t="s">
        <v>2755</v>
      </c>
    </row>
    <row r="1256" spans="1:2" x14ac:dyDescent="0.25">
      <c r="A1256" s="57">
        <v>20111615</v>
      </c>
      <c r="B1256" s="58" t="s">
        <v>12326</v>
      </c>
    </row>
    <row r="1257" spans="1:2" x14ac:dyDescent="0.25">
      <c r="A1257" s="57">
        <v>20111616</v>
      </c>
      <c r="B1257" s="58" t="s">
        <v>10411</v>
      </c>
    </row>
    <row r="1258" spans="1:2" x14ac:dyDescent="0.25">
      <c r="A1258" s="57">
        <v>20111617</v>
      </c>
      <c r="B1258" s="58" t="s">
        <v>7059</v>
      </c>
    </row>
    <row r="1259" spans="1:2" x14ac:dyDescent="0.25">
      <c r="A1259" s="57">
        <v>20111618</v>
      </c>
      <c r="B1259" s="58" t="s">
        <v>1488</v>
      </c>
    </row>
    <row r="1260" spans="1:2" x14ac:dyDescent="0.25">
      <c r="A1260" s="57">
        <v>20111619</v>
      </c>
      <c r="B1260" s="58" t="s">
        <v>13042</v>
      </c>
    </row>
    <row r="1261" spans="1:2" x14ac:dyDescent="0.25">
      <c r="A1261" s="57">
        <v>20111701</v>
      </c>
      <c r="B1261" s="58" t="s">
        <v>6619</v>
      </c>
    </row>
    <row r="1262" spans="1:2" x14ac:dyDescent="0.25">
      <c r="A1262" s="57">
        <v>20111702</v>
      </c>
      <c r="B1262" s="58" t="s">
        <v>12989</v>
      </c>
    </row>
    <row r="1263" spans="1:2" x14ac:dyDescent="0.25">
      <c r="A1263" s="57">
        <v>20111703</v>
      </c>
      <c r="B1263" s="58" t="s">
        <v>3767</v>
      </c>
    </row>
    <row r="1264" spans="1:2" x14ac:dyDescent="0.25">
      <c r="A1264" s="57">
        <v>20111704</v>
      </c>
      <c r="B1264" s="58" t="s">
        <v>13980</v>
      </c>
    </row>
    <row r="1265" spans="1:2" x14ac:dyDescent="0.25">
      <c r="A1265" s="57">
        <v>20111705</v>
      </c>
      <c r="B1265" s="58" t="s">
        <v>8615</v>
      </c>
    </row>
    <row r="1266" spans="1:2" x14ac:dyDescent="0.25">
      <c r="A1266" s="57">
        <v>20111706</v>
      </c>
      <c r="B1266" s="58" t="s">
        <v>1839</v>
      </c>
    </row>
    <row r="1267" spans="1:2" x14ac:dyDescent="0.25">
      <c r="A1267" s="57">
        <v>20111707</v>
      </c>
      <c r="B1267" s="58" t="s">
        <v>11610</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17844</v>
      </c>
    </row>
    <row r="1272" spans="1:2" x14ac:dyDescent="0.25">
      <c r="A1272" s="57">
        <v>20121003</v>
      </c>
      <c r="B1272" s="58" t="s">
        <v>5746</v>
      </c>
    </row>
    <row r="1273" spans="1:2" x14ac:dyDescent="0.25">
      <c r="A1273" s="57">
        <v>20121004</v>
      </c>
      <c r="B1273" s="58" t="s">
        <v>5052</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11456</v>
      </c>
    </row>
    <row r="1279" spans="1:2" x14ac:dyDescent="0.25">
      <c r="A1279" s="57">
        <v>20121010</v>
      </c>
      <c r="B1279" s="58" t="s">
        <v>5106</v>
      </c>
    </row>
    <row r="1280" spans="1:2" x14ac:dyDescent="0.25">
      <c r="A1280" s="57">
        <v>20121011</v>
      </c>
      <c r="B1280" s="58" t="s">
        <v>8474</v>
      </c>
    </row>
    <row r="1281" spans="1:2" x14ac:dyDescent="0.25">
      <c r="A1281" s="57">
        <v>20121012</v>
      </c>
      <c r="B1281" s="58" t="s">
        <v>14873</v>
      </c>
    </row>
    <row r="1282" spans="1:2" x14ac:dyDescent="0.25">
      <c r="A1282" s="57">
        <v>20121013</v>
      </c>
      <c r="B1282" s="58" t="s">
        <v>17732</v>
      </c>
    </row>
    <row r="1283" spans="1:2" x14ac:dyDescent="0.25">
      <c r="A1283" s="57">
        <v>20121014</v>
      </c>
      <c r="B1283" s="58" t="s">
        <v>817</v>
      </c>
    </row>
    <row r="1284" spans="1:2" x14ac:dyDescent="0.25">
      <c r="A1284" s="57">
        <v>20121015</v>
      </c>
      <c r="B1284" s="58" t="s">
        <v>7658</v>
      </c>
    </row>
    <row r="1285" spans="1:2" x14ac:dyDescent="0.25">
      <c r="A1285" s="57">
        <v>20121016</v>
      </c>
      <c r="B1285" s="58" t="s">
        <v>13982</v>
      </c>
    </row>
    <row r="1286" spans="1:2" x14ac:dyDescent="0.25">
      <c r="A1286" s="57">
        <v>20121101</v>
      </c>
      <c r="B1286" s="58" t="s">
        <v>9704</v>
      </c>
    </row>
    <row r="1287" spans="1:2" x14ac:dyDescent="0.25">
      <c r="A1287" s="57">
        <v>20121102</v>
      </c>
      <c r="B1287" s="58" t="s">
        <v>13331</v>
      </c>
    </row>
    <row r="1288" spans="1:2" x14ac:dyDescent="0.25">
      <c r="A1288" s="57">
        <v>20121103</v>
      </c>
      <c r="B1288" s="58" t="s">
        <v>2947</v>
      </c>
    </row>
    <row r="1289" spans="1:2" x14ac:dyDescent="0.25">
      <c r="A1289" s="57">
        <v>20121104</v>
      </c>
      <c r="B1289" s="58" t="s">
        <v>9966</v>
      </c>
    </row>
    <row r="1290" spans="1:2" x14ac:dyDescent="0.25">
      <c r="A1290" s="57">
        <v>20121105</v>
      </c>
      <c r="B1290" s="58" t="s">
        <v>11707</v>
      </c>
    </row>
    <row r="1291" spans="1:2" x14ac:dyDescent="0.25">
      <c r="A1291" s="57">
        <v>20121106</v>
      </c>
      <c r="B1291" s="58" t="s">
        <v>16622</v>
      </c>
    </row>
    <row r="1292" spans="1:2" x14ac:dyDescent="0.25">
      <c r="A1292" s="57">
        <v>20121107</v>
      </c>
      <c r="B1292" s="58" t="s">
        <v>6572</v>
      </c>
    </row>
    <row r="1293" spans="1:2" x14ac:dyDescent="0.25">
      <c r="A1293" s="57">
        <v>20121108</v>
      </c>
      <c r="B1293" s="58" t="s">
        <v>4916</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11241</v>
      </c>
    </row>
    <row r="1302" spans="1:2" x14ac:dyDescent="0.25">
      <c r="A1302" s="57">
        <v>20121117</v>
      </c>
      <c r="B1302" s="58" t="s">
        <v>17717</v>
      </c>
    </row>
    <row r="1303" spans="1:2" x14ac:dyDescent="0.25">
      <c r="A1303" s="57">
        <v>20121118</v>
      </c>
      <c r="B1303" s="58" t="s">
        <v>13840</v>
      </c>
    </row>
    <row r="1304" spans="1:2" x14ac:dyDescent="0.25">
      <c r="A1304" s="57">
        <v>20121119</v>
      </c>
      <c r="B1304" s="58" t="s">
        <v>16337</v>
      </c>
    </row>
    <row r="1305" spans="1:2" x14ac:dyDescent="0.25">
      <c r="A1305" s="57">
        <v>20121201</v>
      </c>
      <c r="B1305" s="58" t="s">
        <v>3657</v>
      </c>
    </row>
    <row r="1306" spans="1:2" x14ac:dyDescent="0.25">
      <c r="A1306" s="57">
        <v>20121202</v>
      </c>
      <c r="B1306" s="58" t="s">
        <v>14587</v>
      </c>
    </row>
    <row r="1307" spans="1:2" x14ac:dyDescent="0.25">
      <c r="A1307" s="57">
        <v>20121203</v>
      </c>
      <c r="B1307" s="58" t="s">
        <v>16475</v>
      </c>
    </row>
    <row r="1308" spans="1:2" x14ac:dyDescent="0.25">
      <c r="A1308" s="57">
        <v>20121204</v>
      </c>
      <c r="B1308" s="58" t="s">
        <v>13449</v>
      </c>
    </row>
    <row r="1309" spans="1:2" x14ac:dyDescent="0.25">
      <c r="A1309" s="57">
        <v>20121205</v>
      </c>
      <c r="B1309" s="58" t="s">
        <v>10332</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6554</v>
      </c>
    </row>
    <row r="1314" spans="1:2" x14ac:dyDescent="0.25">
      <c r="A1314" s="57">
        <v>20121210</v>
      </c>
      <c r="B1314" s="58" t="s">
        <v>8546</v>
      </c>
    </row>
    <row r="1315" spans="1:2" x14ac:dyDescent="0.25">
      <c r="A1315" s="57">
        <v>20121211</v>
      </c>
      <c r="B1315" s="58" t="s">
        <v>13357</v>
      </c>
    </row>
    <row r="1316" spans="1:2" x14ac:dyDescent="0.25">
      <c r="A1316" s="57">
        <v>20121212</v>
      </c>
      <c r="B1316" s="58" t="s">
        <v>14460</v>
      </c>
    </row>
    <row r="1317" spans="1:2" x14ac:dyDescent="0.25">
      <c r="A1317" s="57">
        <v>20121213</v>
      </c>
      <c r="B1317" s="58" t="s">
        <v>1712</v>
      </c>
    </row>
    <row r="1318" spans="1:2" x14ac:dyDescent="0.25">
      <c r="A1318" s="57">
        <v>20121301</v>
      </c>
      <c r="B1318" s="58" t="s">
        <v>7411</v>
      </c>
    </row>
    <row r="1319" spans="1:2" x14ac:dyDescent="0.25">
      <c r="A1319" s="57">
        <v>20121302</v>
      </c>
      <c r="B1319" s="58" t="s">
        <v>16129</v>
      </c>
    </row>
    <row r="1320" spans="1:2" x14ac:dyDescent="0.25">
      <c r="A1320" s="57">
        <v>20121303</v>
      </c>
      <c r="B1320" s="58" t="s">
        <v>18402</v>
      </c>
    </row>
    <row r="1321" spans="1:2" x14ac:dyDescent="0.25">
      <c r="A1321" s="57">
        <v>20121304</v>
      </c>
      <c r="B1321" s="58" t="s">
        <v>14674</v>
      </c>
    </row>
    <row r="1322" spans="1:2" x14ac:dyDescent="0.25">
      <c r="A1322" s="57">
        <v>20121305</v>
      </c>
      <c r="B1322" s="58" t="s">
        <v>7921</v>
      </c>
    </row>
    <row r="1323" spans="1:2" x14ac:dyDescent="0.25">
      <c r="A1323" s="57">
        <v>20121306</v>
      </c>
      <c r="B1323" s="58" t="s">
        <v>11756</v>
      </c>
    </row>
    <row r="1324" spans="1:2" x14ac:dyDescent="0.25">
      <c r="A1324" s="57">
        <v>20121307</v>
      </c>
      <c r="B1324" s="58" t="s">
        <v>8231</v>
      </c>
    </row>
    <row r="1325" spans="1:2" x14ac:dyDescent="0.25">
      <c r="A1325" s="57">
        <v>20121308</v>
      </c>
      <c r="B1325" s="58" t="s">
        <v>1272</v>
      </c>
    </row>
    <row r="1326" spans="1:2" x14ac:dyDescent="0.25">
      <c r="A1326" s="57">
        <v>20121309</v>
      </c>
      <c r="B1326" s="58" t="s">
        <v>6610</v>
      </c>
    </row>
    <row r="1327" spans="1:2" x14ac:dyDescent="0.25">
      <c r="A1327" s="57">
        <v>20121310</v>
      </c>
      <c r="B1327" s="58" t="s">
        <v>17604</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11262</v>
      </c>
    </row>
    <row r="1332" spans="1:2" x14ac:dyDescent="0.25">
      <c r="A1332" s="57">
        <v>20121315</v>
      </c>
      <c r="B1332" s="58" t="s">
        <v>14459</v>
      </c>
    </row>
    <row r="1333" spans="1:2" x14ac:dyDescent="0.25">
      <c r="A1333" s="57">
        <v>20121316</v>
      </c>
      <c r="B1333" s="58" t="s">
        <v>10214</v>
      </c>
    </row>
    <row r="1334" spans="1:2" x14ac:dyDescent="0.25">
      <c r="A1334" s="57">
        <v>20121317</v>
      </c>
      <c r="B1334" s="58" t="s">
        <v>135</v>
      </c>
    </row>
    <row r="1335" spans="1:2" x14ac:dyDescent="0.25">
      <c r="A1335" s="57">
        <v>20121318</v>
      </c>
      <c r="B1335" s="58" t="s">
        <v>12410</v>
      </c>
    </row>
    <row r="1336" spans="1:2" x14ac:dyDescent="0.25">
      <c r="A1336" s="57">
        <v>20121319</v>
      </c>
      <c r="B1336" s="58" t="s">
        <v>2918</v>
      </c>
    </row>
    <row r="1337" spans="1:2" x14ac:dyDescent="0.25">
      <c r="A1337" s="57">
        <v>20121320</v>
      </c>
      <c r="B1337" s="58" t="s">
        <v>833</v>
      </c>
    </row>
    <row r="1338" spans="1:2" x14ac:dyDescent="0.25">
      <c r="A1338" s="57">
        <v>20121321</v>
      </c>
      <c r="B1338" s="58" t="s">
        <v>12263</v>
      </c>
    </row>
    <row r="1339" spans="1:2" x14ac:dyDescent="0.25">
      <c r="A1339" s="57">
        <v>20121322</v>
      </c>
      <c r="B1339" s="58" t="s">
        <v>881</v>
      </c>
    </row>
    <row r="1340" spans="1:2" x14ac:dyDescent="0.25">
      <c r="A1340" s="57">
        <v>20121323</v>
      </c>
      <c r="B1340" s="58" t="s">
        <v>2896</v>
      </c>
    </row>
    <row r="1341" spans="1:2" x14ac:dyDescent="0.25">
      <c r="A1341" s="57">
        <v>20121401</v>
      </c>
      <c r="B1341" s="58" t="s">
        <v>8918</v>
      </c>
    </row>
    <row r="1342" spans="1:2" x14ac:dyDescent="0.25">
      <c r="A1342" s="57">
        <v>20121402</v>
      </c>
      <c r="B1342" s="58" t="s">
        <v>17641</v>
      </c>
    </row>
    <row r="1343" spans="1:2" x14ac:dyDescent="0.25">
      <c r="A1343" s="57">
        <v>20121403</v>
      </c>
      <c r="B1343" s="58" t="s">
        <v>5269</v>
      </c>
    </row>
    <row r="1344" spans="1:2" x14ac:dyDescent="0.25">
      <c r="A1344" s="57">
        <v>20121404</v>
      </c>
      <c r="B1344" s="58" t="s">
        <v>7840</v>
      </c>
    </row>
    <row r="1345" spans="1:2" x14ac:dyDescent="0.25">
      <c r="A1345" s="57">
        <v>20121405</v>
      </c>
      <c r="B1345" s="58" t="s">
        <v>5492</v>
      </c>
    </row>
    <row r="1346" spans="1:2" x14ac:dyDescent="0.25">
      <c r="A1346" s="57">
        <v>20121406</v>
      </c>
      <c r="B1346" s="58" t="s">
        <v>12857</v>
      </c>
    </row>
    <row r="1347" spans="1:2" x14ac:dyDescent="0.25">
      <c r="A1347" s="57">
        <v>20121407</v>
      </c>
      <c r="B1347" s="58" t="s">
        <v>18231</v>
      </c>
    </row>
    <row r="1348" spans="1:2" x14ac:dyDescent="0.25">
      <c r="A1348" s="57">
        <v>20121408</v>
      </c>
      <c r="B1348" s="58" t="s">
        <v>12809</v>
      </c>
    </row>
    <row r="1349" spans="1:2" x14ac:dyDescent="0.25">
      <c r="A1349" s="57">
        <v>20121409</v>
      </c>
      <c r="B1349" s="58" t="s">
        <v>13109</v>
      </c>
    </row>
    <row r="1350" spans="1:2" x14ac:dyDescent="0.25">
      <c r="A1350" s="57">
        <v>20121410</v>
      </c>
      <c r="B1350" s="58" t="s">
        <v>2490</v>
      </c>
    </row>
    <row r="1351" spans="1:2" x14ac:dyDescent="0.25">
      <c r="A1351" s="57">
        <v>20121411</v>
      </c>
      <c r="B1351" s="58" t="s">
        <v>15886</v>
      </c>
    </row>
    <row r="1352" spans="1:2" x14ac:dyDescent="0.25">
      <c r="A1352" s="57">
        <v>20121412</v>
      </c>
      <c r="B1352" s="58" t="s">
        <v>11407</v>
      </c>
    </row>
    <row r="1353" spans="1:2" x14ac:dyDescent="0.25">
      <c r="A1353" s="57">
        <v>20121413</v>
      </c>
      <c r="B1353" s="58" t="s">
        <v>9825</v>
      </c>
    </row>
    <row r="1354" spans="1:2" x14ac:dyDescent="0.25">
      <c r="A1354" s="57">
        <v>20121414</v>
      </c>
      <c r="B1354" s="58" t="s">
        <v>10098</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5720</v>
      </c>
    </row>
    <row r="1360" spans="1:2" x14ac:dyDescent="0.25">
      <c r="A1360" s="57">
        <v>20121420</v>
      </c>
      <c r="B1360" s="58" t="s">
        <v>11042</v>
      </c>
    </row>
    <row r="1361" spans="1:2" x14ac:dyDescent="0.25">
      <c r="A1361" s="57">
        <v>20121421</v>
      </c>
      <c r="B1361" s="58" t="s">
        <v>9919</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11528</v>
      </c>
    </row>
    <row r="1370" spans="1:2" x14ac:dyDescent="0.25">
      <c r="A1370" s="57">
        <v>20121501</v>
      </c>
      <c r="B1370" s="58" t="s">
        <v>16473</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16934</v>
      </c>
    </row>
    <row r="1375" spans="1:2" x14ac:dyDescent="0.25">
      <c r="A1375" s="57">
        <v>20121506</v>
      </c>
      <c r="B1375" s="58" t="s">
        <v>9866</v>
      </c>
    </row>
    <row r="1376" spans="1:2" x14ac:dyDescent="0.25">
      <c r="A1376" s="57">
        <v>20121507</v>
      </c>
      <c r="B1376" s="58" t="s">
        <v>14566</v>
      </c>
    </row>
    <row r="1377" spans="1:2" x14ac:dyDescent="0.25">
      <c r="A1377" s="57">
        <v>20121508</v>
      </c>
      <c r="B1377" s="58" t="s">
        <v>16675</v>
      </c>
    </row>
    <row r="1378" spans="1:2" x14ac:dyDescent="0.25">
      <c r="A1378" s="57">
        <v>20121509</v>
      </c>
      <c r="B1378" s="58" t="s">
        <v>13018</v>
      </c>
    </row>
    <row r="1379" spans="1:2" x14ac:dyDescent="0.25">
      <c r="A1379" s="57">
        <v>20121510</v>
      </c>
      <c r="B1379" s="58" t="s">
        <v>6837</v>
      </c>
    </row>
    <row r="1380" spans="1:2" x14ac:dyDescent="0.25">
      <c r="A1380" s="57">
        <v>20121511</v>
      </c>
      <c r="B1380" s="58" t="s">
        <v>8762</v>
      </c>
    </row>
    <row r="1381" spans="1:2" x14ac:dyDescent="0.25">
      <c r="A1381" s="57">
        <v>20121512</v>
      </c>
      <c r="B1381" s="58" t="s">
        <v>16169</v>
      </c>
    </row>
    <row r="1382" spans="1:2" x14ac:dyDescent="0.25">
      <c r="A1382" s="57">
        <v>20121513</v>
      </c>
      <c r="B1382" s="58" t="s">
        <v>10789</v>
      </c>
    </row>
    <row r="1383" spans="1:2" x14ac:dyDescent="0.25">
      <c r="A1383" s="57">
        <v>20121514</v>
      </c>
      <c r="B1383" s="58" t="s">
        <v>827</v>
      </c>
    </row>
    <row r="1384" spans="1:2" x14ac:dyDescent="0.25">
      <c r="A1384" s="57">
        <v>20121515</v>
      </c>
      <c r="B1384" s="58" t="s">
        <v>9587</v>
      </c>
    </row>
    <row r="1385" spans="1:2" x14ac:dyDescent="0.25">
      <c r="A1385" s="57">
        <v>20121516</v>
      </c>
      <c r="B1385" s="58" t="s">
        <v>9748</v>
      </c>
    </row>
    <row r="1386" spans="1:2" x14ac:dyDescent="0.25">
      <c r="A1386" s="57">
        <v>20121601</v>
      </c>
      <c r="B1386" s="58" t="s">
        <v>6402</v>
      </c>
    </row>
    <row r="1387" spans="1:2" x14ac:dyDescent="0.25">
      <c r="A1387" s="57">
        <v>20121602</v>
      </c>
      <c r="B1387" s="58" t="s">
        <v>4835</v>
      </c>
    </row>
    <row r="1388" spans="1:2" x14ac:dyDescent="0.25">
      <c r="A1388" s="57">
        <v>20121603</v>
      </c>
      <c r="B1388" s="58" t="s">
        <v>14494</v>
      </c>
    </row>
    <row r="1389" spans="1:2" x14ac:dyDescent="0.25">
      <c r="A1389" s="57">
        <v>20121604</v>
      </c>
      <c r="B1389" s="58" t="s">
        <v>7572</v>
      </c>
    </row>
    <row r="1390" spans="1:2" x14ac:dyDescent="0.25">
      <c r="A1390" s="57">
        <v>20121605</v>
      </c>
      <c r="B1390" s="58" t="s">
        <v>18556</v>
      </c>
    </row>
    <row r="1391" spans="1:2" x14ac:dyDescent="0.25">
      <c r="A1391" s="57">
        <v>20121606</v>
      </c>
      <c r="B1391" s="58" t="s">
        <v>3171</v>
      </c>
    </row>
    <row r="1392" spans="1:2" x14ac:dyDescent="0.25">
      <c r="A1392" s="57">
        <v>20121607</v>
      </c>
      <c r="B1392" s="58" t="s">
        <v>13085</v>
      </c>
    </row>
    <row r="1393" spans="1:2" x14ac:dyDescent="0.25">
      <c r="A1393" s="57">
        <v>20121701</v>
      </c>
      <c r="B1393" s="58" t="s">
        <v>10711</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13818</v>
      </c>
    </row>
    <row r="1399" spans="1:2" x14ac:dyDescent="0.25">
      <c r="A1399" s="57">
        <v>20121707</v>
      </c>
      <c r="B1399" s="58" t="s">
        <v>5077</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13996</v>
      </c>
    </row>
    <row r="1404" spans="1:2" x14ac:dyDescent="0.25">
      <c r="A1404" s="57">
        <v>20121804</v>
      </c>
      <c r="B1404" s="58" t="s">
        <v>383</v>
      </c>
    </row>
    <row r="1405" spans="1:2" x14ac:dyDescent="0.25">
      <c r="A1405" s="57">
        <v>20121805</v>
      </c>
      <c r="B1405" s="58" t="s">
        <v>11636</v>
      </c>
    </row>
    <row r="1406" spans="1:2" x14ac:dyDescent="0.25">
      <c r="A1406" s="57">
        <v>20121901</v>
      </c>
      <c r="B1406" s="58" t="s">
        <v>18427</v>
      </c>
    </row>
    <row r="1407" spans="1:2" x14ac:dyDescent="0.25">
      <c r="A1407" s="57">
        <v>20121902</v>
      </c>
      <c r="B1407" s="58" t="s">
        <v>5914</v>
      </c>
    </row>
    <row r="1408" spans="1:2" x14ac:dyDescent="0.25">
      <c r="A1408" s="57">
        <v>20121903</v>
      </c>
      <c r="B1408" s="58" t="s">
        <v>8925</v>
      </c>
    </row>
    <row r="1409" spans="1:2" x14ac:dyDescent="0.25">
      <c r="A1409" s="57">
        <v>20121904</v>
      </c>
      <c r="B1409" s="58" t="s">
        <v>1896</v>
      </c>
    </row>
    <row r="1410" spans="1:2" x14ac:dyDescent="0.25">
      <c r="A1410" s="57">
        <v>20121905</v>
      </c>
      <c r="B1410" s="58" t="s">
        <v>7835</v>
      </c>
    </row>
    <row r="1411" spans="1:2" x14ac:dyDescent="0.25">
      <c r="A1411" s="57">
        <v>20121906</v>
      </c>
      <c r="B1411" s="58" t="s">
        <v>15722</v>
      </c>
    </row>
    <row r="1412" spans="1:2" x14ac:dyDescent="0.25">
      <c r="A1412" s="57">
        <v>20121907</v>
      </c>
      <c r="B1412" s="58" t="s">
        <v>18441</v>
      </c>
    </row>
    <row r="1413" spans="1:2" x14ac:dyDescent="0.25">
      <c r="A1413" s="57">
        <v>20121908</v>
      </c>
      <c r="B1413" s="58" t="s">
        <v>12209</v>
      </c>
    </row>
    <row r="1414" spans="1:2" x14ac:dyDescent="0.25">
      <c r="A1414" s="57">
        <v>20121909</v>
      </c>
      <c r="B1414" s="58" t="s">
        <v>13615</v>
      </c>
    </row>
    <row r="1415" spans="1:2" x14ac:dyDescent="0.25">
      <c r="A1415" s="57">
        <v>20121910</v>
      </c>
      <c r="B1415" s="58" t="s">
        <v>12136</v>
      </c>
    </row>
    <row r="1416" spans="1:2" x14ac:dyDescent="0.25">
      <c r="A1416" s="57">
        <v>20121911</v>
      </c>
      <c r="B1416" s="58" t="s">
        <v>1503</v>
      </c>
    </row>
    <row r="1417" spans="1:2" x14ac:dyDescent="0.25">
      <c r="A1417" s="57">
        <v>20121912</v>
      </c>
      <c r="B1417" s="58" t="s">
        <v>14374</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12285</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10100</v>
      </c>
    </row>
    <row r="1428" spans="1:2" x14ac:dyDescent="0.25">
      <c r="A1428" s="57">
        <v>20122103</v>
      </c>
      <c r="B1428" s="58" t="s">
        <v>9738</v>
      </c>
    </row>
    <row r="1429" spans="1:2" x14ac:dyDescent="0.25">
      <c r="A1429" s="57">
        <v>20122104</v>
      </c>
      <c r="B1429" s="58" t="s">
        <v>981</v>
      </c>
    </row>
    <row r="1430" spans="1:2" x14ac:dyDescent="0.25">
      <c r="A1430" s="57">
        <v>20122105</v>
      </c>
      <c r="B1430" s="58" t="s">
        <v>7917</v>
      </c>
    </row>
    <row r="1431" spans="1:2" x14ac:dyDescent="0.25">
      <c r="A1431" s="57">
        <v>20122106</v>
      </c>
      <c r="B1431" s="58" t="s">
        <v>13816</v>
      </c>
    </row>
    <row r="1432" spans="1:2" x14ac:dyDescent="0.25">
      <c r="A1432" s="57">
        <v>20122107</v>
      </c>
      <c r="B1432" s="58" t="s">
        <v>629</v>
      </c>
    </row>
    <row r="1433" spans="1:2" x14ac:dyDescent="0.25">
      <c r="A1433" s="57">
        <v>20122108</v>
      </c>
      <c r="B1433" s="58" t="s">
        <v>9942</v>
      </c>
    </row>
    <row r="1434" spans="1:2" x14ac:dyDescent="0.25">
      <c r="A1434" s="57">
        <v>20122109</v>
      </c>
      <c r="B1434" s="58" t="s">
        <v>10517</v>
      </c>
    </row>
    <row r="1435" spans="1:2" x14ac:dyDescent="0.25">
      <c r="A1435" s="57">
        <v>20122110</v>
      </c>
      <c r="B1435" s="58" t="s">
        <v>8449</v>
      </c>
    </row>
    <row r="1436" spans="1:2" x14ac:dyDescent="0.25">
      <c r="A1436" s="57">
        <v>20122111</v>
      </c>
      <c r="B1436" s="58" t="s">
        <v>1230</v>
      </c>
    </row>
    <row r="1437" spans="1:2" x14ac:dyDescent="0.25">
      <c r="A1437" s="57">
        <v>20122112</v>
      </c>
      <c r="B1437" s="58" t="s">
        <v>15326</v>
      </c>
    </row>
    <row r="1438" spans="1:2" x14ac:dyDescent="0.25">
      <c r="A1438" s="57">
        <v>20122113</v>
      </c>
      <c r="B1438" s="58" t="s">
        <v>7677</v>
      </c>
    </row>
    <row r="1439" spans="1:2" x14ac:dyDescent="0.25">
      <c r="A1439" s="57">
        <v>20122114</v>
      </c>
      <c r="B1439" s="58" t="s">
        <v>7953</v>
      </c>
    </row>
    <row r="1440" spans="1:2" x14ac:dyDescent="0.25">
      <c r="A1440" s="57">
        <v>20122115</v>
      </c>
      <c r="B1440" s="58" t="s">
        <v>17492</v>
      </c>
    </row>
    <row r="1441" spans="1:2" x14ac:dyDescent="0.25">
      <c r="A1441" s="57">
        <v>20122201</v>
      </c>
      <c r="B1441" s="58" t="s">
        <v>2169</v>
      </c>
    </row>
    <row r="1442" spans="1:2" x14ac:dyDescent="0.25">
      <c r="A1442" s="57">
        <v>20122202</v>
      </c>
      <c r="B1442" s="58" t="s">
        <v>5922</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9647</v>
      </c>
    </row>
    <row r="1447" spans="1:2" x14ac:dyDescent="0.25">
      <c r="A1447" s="57">
        <v>20122207</v>
      </c>
      <c r="B1447" s="58" t="s">
        <v>1963</v>
      </c>
    </row>
    <row r="1448" spans="1:2" x14ac:dyDescent="0.25">
      <c r="A1448" s="57">
        <v>20122208</v>
      </c>
      <c r="B1448" s="58" t="s">
        <v>12556</v>
      </c>
    </row>
    <row r="1449" spans="1:2" x14ac:dyDescent="0.25">
      <c r="A1449" s="57">
        <v>20122209</v>
      </c>
      <c r="B1449" s="58" t="s">
        <v>3674</v>
      </c>
    </row>
    <row r="1450" spans="1:2" x14ac:dyDescent="0.25">
      <c r="A1450" s="57">
        <v>20122210</v>
      </c>
      <c r="B1450" s="58" t="s">
        <v>13585</v>
      </c>
    </row>
    <row r="1451" spans="1:2" x14ac:dyDescent="0.25">
      <c r="A1451" s="57">
        <v>20122211</v>
      </c>
      <c r="B1451" s="58" t="s">
        <v>6153</v>
      </c>
    </row>
    <row r="1452" spans="1:2" x14ac:dyDescent="0.25">
      <c r="A1452" s="57">
        <v>20122212</v>
      </c>
      <c r="B1452" s="58" t="s">
        <v>8531</v>
      </c>
    </row>
    <row r="1453" spans="1:2" x14ac:dyDescent="0.25">
      <c r="A1453" s="57">
        <v>20122213</v>
      </c>
      <c r="B1453" s="58" t="s">
        <v>1020</v>
      </c>
    </row>
    <row r="1454" spans="1:2" x14ac:dyDescent="0.25">
      <c r="A1454" s="57">
        <v>20122214</v>
      </c>
      <c r="B1454" s="58" t="s">
        <v>13779</v>
      </c>
    </row>
    <row r="1455" spans="1:2" x14ac:dyDescent="0.25">
      <c r="A1455" s="57">
        <v>20122215</v>
      </c>
      <c r="B1455" s="58" t="s">
        <v>2199</v>
      </c>
    </row>
    <row r="1456" spans="1:2" x14ac:dyDescent="0.25">
      <c r="A1456" s="57">
        <v>20122216</v>
      </c>
      <c r="B1456" s="58" t="s">
        <v>8664</v>
      </c>
    </row>
    <row r="1457" spans="1:2" x14ac:dyDescent="0.25">
      <c r="A1457" s="57">
        <v>20122301</v>
      </c>
      <c r="B1457" s="58" t="s">
        <v>10795</v>
      </c>
    </row>
    <row r="1458" spans="1:2" x14ac:dyDescent="0.25">
      <c r="A1458" s="57">
        <v>20122302</v>
      </c>
      <c r="B1458" s="58" t="s">
        <v>18340</v>
      </c>
    </row>
    <row r="1459" spans="1:2" x14ac:dyDescent="0.25">
      <c r="A1459" s="57">
        <v>20122303</v>
      </c>
      <c r="B1459" s="58" t="s">
        <v>13514</v>
      </c>
    </row>
    <row r="1460" spans="1:2" x14ac:dyDescent="0.25">
      <c r="A1460" s="57">
        <v>20122304</v>
      </c>
      <c r="B1460" s="58" t="s">
        <v>4618</v>
      </c>
    </row>
    <row r="1461" spans="1:2" x14ac:dyDescent="0.25">
      <c r="A1461" s="57">
        <v>20122305</v>
      </c>
      <c r="B1461" s="58" t="s">
        <v>17086</v>
      </c>
    </row>
    <row r="1462" spans="1:2" x14ac:dyDescent="0.25">
      <c r="A1462" s="57">
        <v>20122306</v>
      </c>
      <c r="B1462" s="58" t="s">
        <v>4172</v>
      </c>
    </row>
    <row r="1463" spans="1:2" x14ac:dyDescent="0.25">
      <c r="A1463" s="57">
        <v>20122307</v>
      </c>
      <c r="B1463" s="58" t="s">
        <v>4915</v>
      </c>
    </row>
    <row r="1464" spans="1:2" x14ac:dyDescent="0.25">
      <c r="A1464" s="57">
        <v>20122308</v>
      </c>
      <c r="B1464" s="58" t="s">
        <v>7673</v>
      </c>
    </row>
    <row r="1465" spans="1:2" x14ac:dyDescent="0.25">
      <c r="A1465" s="57">
        <v>20122309</v>
      </c>
      <c r="B1465" s="58" t="s">
        <v>3146</v>
      </c>
    </row>
    <row r="1466" spans="1:2" x14ac:dyDescent="0.25">
      <c r="A1466" s="57">
        <v>20122310</v>
      </c>
      <c r="B1466" s="58" t="s">
        <v>15390</v>
      </c>
    </row>
    <row r="1467" spans="1:2" x14ac:dyDescent="0.25">
      <c r="A1467" s="57">
        <v>20122311</v>
      </c>
      <c r="B1467" s="58" t="s">
        <v>5359</v>
      </c>
    </row>
    <row r="1468" spans="1:2" x14ac:dyDescent="0.25">
      <c r="A1468" s="57">
        <v>20122312</v>
      </c>
      <c r="B1468" s="58" t="s">
        <v>1919</v>
      </c>
    </row>
    <row r="1469" spans="1:2" x14ac:dyDescent="0.25">
      <c r="A1469" s="57">
        <v>20122313</v>
      </c>
      <c r="B1469" s="58" t="s">
        <v>4891</v>
      </c>
    </row>
    <row r="1470" spans="1:2" x14ac:dyDescent="0.25">
      <c r="A1470" s="57">
        <v>20122314</v>
      </c>
      <c r="B1470" s="58" t="s">
        <v>14559</v>
      </c>
    </row>
    <row r="1471" spans="1:2" x14ac:dyDescent="0.25">
      <c r="A1471" s="57">
        <v>20122315</v>
      </c>
      <c r="B1471" s="58" t="s">
        <v>9692</v>
      </c>
    </row>
    <row r="1472" spans="1:2" x14ac:dyDescent="0.25">
      <c r="A1472" s="57">
        <v>20122316</v>
      </c>
      <c r="B1472" s="58" t="s">
        <v>5597</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10201</v>
      </c>
    </row>
    <row r="1480" spans="1:2" x14ac:dyDescent="0.25">
      <c r="A1480" s="57">
        <v>20122324</v>
      </c>
      <c r="B1480" s="58" t="s">
        <v>15325</v>
      </c>
    </row>
    <row r="1481" spans="1:2" x14ac:dyDescent="0.25">
      <c r="A1481" s="57">
        <v>20122325</v>
      </c>
      <c r="B1481" s="58" t="s">
        <v>14148</v>
      </c>
    </row>
    <row r="1482" spans="1:2" x14ac:dyDescent="0.25">
      <c r="A1482" s="57">
        <v>20122326</v>
      </c>
      <c r="B1482" s="58" t="s">
        <v>17636</v>
      </c>
    </row>
    <row r="1483" spans="1:2" x14ac:dyDescent="0.25">
      <c r="A1483" s="57">
        <v>20122327</v>
      </c>
      <c r="B1483" s="58" t="s">
        <v>17770</v>
      </c>
    </row>
    <row r="1484" spans="1:2" x14ac:dyDescent="0.25">
      <c r="A1484" s="57">
        <v>20122328</v>
      </c>
      <c r="B1484" s="58" t="s">
        <v>8690</v>
      </c>
    </row>
    <row r="1485" spans="1:2" x14ac:dyDescent="0.25">
      <c r="A1485" s="57">
        <v>20122329</v>
      </c>
      <c r="B1485" s="58" t="s">
        <v>13920</v>
      </c>
    </row>
    <row r="1486" spans="1:2" x14ac:dyDescent="0.25">
      <c r="A1486" s="57">
        <v>20122330</v>
      </c>
      <c r="B1486" s="58" t="s">
        <v>17214</v>
      </c>
    </row>
    <row r="1487" spans="1:2" x14ac:dyDescent="0.25">
      <c r="A1487" s="57">
        <v>20122331</v>
      </c>
      <c r="B1487" s="58" t="s">
        <v>15143</v>
      </c>
    </row>
    <row r="1488" spans="1:2" x14ac:dyDescent="0.25">
      <c r="A1488" s="57">
        <v>20122332</v>
      </c>
      <c r="B1488" s="58" t="s">
        <v>11090</v>
      </c>
    </row>
    <row r="1489" spans="1:2" x14ac:dyDescent="0.25">
      <c r="A1489" s="57">
        <v>20122333</v>
      </c>
      <c r="B1489" s="58" t="s">
        <v>16465</v>
      </c>
    </row>
    <row r="1490" spans="1:2" x14ac:dyDescent="0.25">
      <c r="A1490" s="57">
        <v>20122334</v>
      </c>
      <c r="B1490" s="58" t="s">
        <v>2356</v>
      </c>
    </row>
    <row r="1491" spans="1:2" x14ac:dyDescent="0.25">
      <c r="A1491" s="57">
        <v>20122335</v>
      </c>
      <c r="B1491" s="58" t="s">
        <v>5058</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17339</v>
      </c>
    </row>
    <row r="1497" spans="1:2" x14ac:dyDescent="0.25">
      <c r="A1497" s="57">
        <v>20122342</v>
      </c>
      <c r="B1497" s="58" t="s">
        <v>9028</v>
      </c>
    </row>
    <row r="1498" spans="1:2" x14ac:dyDescent="0.25">
      <c r="A1498" s="57">
        <v>20122343</v>
      </c>
      <c r="B1498" s="58" t="s">
        <v>12255</v>
      </c>
    </row>
    <row r="1499" spans="1:2" x14ac:dyDescent="0.25">
      <c r="A1499" s="57">
        <v>20122344</v>
      </c>
      <c r="B1499" s="58" t="s">
        <v>5600</v>
      </c>
    </row>
    <row r="1500" spans="1:2" x14ac:dyDescent="0.25">
      <c r="A1500" s="57">
        <v>20122345</v>
      </c>
      <c r="B1500" s="58" t="s">
        <v>15573</v>
      </c>
    </row>
    <row r="1501" spans="1:2" x14ac:dyDescent="0.25">
      <c r="A1501" s="57">
        <v>20122346</v>
      </c>
      <c r="B1501" s="58" t="s">
        <v>11859</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17332</v>
      </c>
    </row>
    <row r="1507" spans="1:2" x14ac:dyDescent="0.25">
      <c r="A1507" s="57">
        <v>20122352</v>
      </c>
      <c r="B1507" s="58" t="s">
        <v>7776</v>
      </c>
    </row>
    <row r="1508" spans="1:2" x14ac:dyDescent="0.25">
      <c r="A1508" s="57">
        <v>20122353</v>
      </c>
      <c r="B1508" s="58" t="s">
        <v>4394</v>
      </c>
    </row>
    <row r="1509" spans="1:2" x14ac:dyDescent="0.25">
      <c r="A1509" s="57">
        <v>20122354</v>
      </c>
      <c r="B1509" s="58" t="s">
        <v>10541</v>
      </c>
    </row>
    <row r="1510" spans="1:2" x14ac:dyDescent="0.25">
      <c r="A1510" s="57">
        <v>20122356</v>
      </c>
      <c r="B1510" s="58" t="s">
        <v>9766</v>
      </c>
    </row>
    <row r="1511" spans="1:2" x14ac:dyDescent="0.25">
      <c r="A1511" s="57">
        <v>20122357</v>
      </c>
      <c r="B1511" s="58" t="s">
        <v>6044</v>
      </c>
    </row>
    <row r="1512" spans="1:2" x14ac:dyDescent="0.25">
      <c r="A1512" s="57">
        <v>20122401</v>
      </c>
      <c r="B1512" s="58" t="s">
        <v>13824</v>
      </c>
    </row>
    <row r="1513" spans="1:2" x14ac:dyDescent="0.25">
      <c r="A1513" s="57">
        <v>20122402</v>
      </c>
      <c r="B1513" s="58" t="s">
        <v>1291</v>
      </c>
    </row>
    <row r="1514" spans="1:2" x14ac:dyDescent="0.25">
      <c r="A1514" s="57">
        <v>20122403</v>
      </c>
      <c r="B1514" s="58" t="s">
        <v>18430</v>
      </c>
    </row>
    <row r="1515" spans="1:2" x14ac:dyDescent="0.25">
      <c r="A1515" s="57">
        <v>20122404</v>
      </c>
      <c r="B1515" s="58" t="s">
        <v>12394</v>
      </c>
    </row>
    <row r="1516" spans="1:2" x14ac:dyDescent="0.25">
      <c r="A1516" s="57">
        <v>20122405</v>
      </c>
      <c r="B1516" s="58" t="s">
        <v>563</v>
      </c>
    </row>
    <row r="1517" spans="1:2" x14ac:dyDescent="0.25">
      <c r="A1517" s="57">
        <v>20122406</v>
      </c>
      <c r="B1517" s="58" t="s">
        <v>8809</v>
      </c>
    </row>
    <row r="1518" spans="1:2" x14ac:dyDescent="0.25">
      <c r="A1518" s="57">
        <v>20122407</v>
      </c>
      <c r="B1518" s="58" t="s">
        <v>10875</v>
      </c>
    </row>
    <row r="1519" spans="1:2" x14ac:dyDescent="0.25">
      <c r="A1519" s="57">
        <v>20122408</v>
      </c>
      <c r="B1519" s="58" t="s">
        <v>15209</v>
      </c>
    </row>
    <row r="1520" spans="1:2" x14ac:dyDescent="0.25">
      <c r="A1520" s="57">
        <v>20122409</v>
      </c>
      <c r="B1520" s="58" t="s">
        <v>5501</v>
      </c>
    </row>
    <row r="1521" spans="1:2" x14ac:dyDescent="0.25">
      <c r="A1521" s="57">
        <v>20122410</v>
      </c>
      <c r="B1521" s="58" t="s">
        <v>6592</v>
      </c>
    </row>
    <row r="1522" spans="1:2" x14ac:dyDescent="0.25">
      <c r="A1522" s="57">
        <v>20122501</v>
      </c>
      <c r="B1522" s="58" t="s">
        <v>7435</v>
      </c>
    </row>
    <row r="1523" spans="1:2" x14ac:dyDescent="0.25">
      <c r="A1523" s="57">
        <v>20122502</v>
      </c>
      <c r="B1523" s="58" t="s">
        <v>6137</v>
      </c>
    </row>
    <row r="1524" spans="1:2" x14ac:dyDescent="0.25">
      <c r="A1524" s="57">
        <v>20122503</v>
      </c>
      <c r="B1524" s="58" t="s">
        <v>3914</v>
      </c>
    </row>
    <row r="1525" spans="1:2" x14ac:dyDescent="0.25">
      <c r="A1525" s="57">
        <v>20122504</v>
      </c>
      <c r="B1525" s="58" t="s">
        <v>7183</v>
      </c>
    </row>
    <row r="1526" spans="1:2" x14ac:dyDescent="0.25">
      <c r="A1526" s="57">
        <v>20122505</v>
      </c>
      <c r="B1526" s="58" t="s">
        <v>10453</v>
      </c>
    </row>
    <row r="1527" spans="1:2" x14ac:dyDescent="0.25">
      <c r="A1527" s="57">
        <v>20122506</v>
      </c>
      <c r="B1527" s="58" t="s">
        <v>4067</v>
      </c>
    </row>
    <row r="1528" spans="1:2" x14ac:dyDescent="0.25">
      <c r="A1528" s="57">
        <v>20122507</v>
      </c>
      <c r="B1528" s="58" t="s">
        <v>14169</v>
      </c>
    </row>
    <row r="1529" spans="1:2" x14ac:dyDescent="0.25">
      <c r="A1529" s="57">
        <v>20122508</v>
      </c>
      <c r="B1529" s="58" t="s">
        <v>6197</v>
      </c>
    </row>
    <row r="1530" spans="1:2" x14ac:dyDescent="0.25">
      <c r="A1530" s="57">
        <v>20122509</v>
      </c>
      <c r="B1530" s="58" t="s">
        <v>6914</v>
      </c>
    </row>
    <row r="1531" spans="1:2" x14ac:dyDescent="0.25">
      <c r="A1531" s="57">
        <v>20122510</v>
      </c>
      <c r="B1531" s="58" t="s">
        <v>14760</v>
      </c>
    </row>
    <row r="1532" spans="1:2" x14ac:dyDescent="0.25">
      <c r="A1532" s="57">
        <v>20122511</v>
      </c>
      <c r="B1532" s="58" t="s">
        <v>3353</v>
      </c>
    </row>
    <row r="1533" spans="1:2" x14ac:dyDescent="0.25">
      <c r="A1533" s="57">
        <v>20122512</v>
      </c>
      <c r="B1533" s="58" t="s">
        <v>6294</v>
      </c>
    </row>
    <row r="1534" spans="1:2" x14ac:dyDescent="0.25">
      <c r="A1534" s="57">
        <v>20122513</v>
      </c>
      <c r="B1534" s="58" t="s">
        <v>4698</v>
      </c>
    </row>
    <row r="1535" spans="1:2" x14ac:dyDescent="0.25">
      <c r="A1535" s="57">
        <v>20122514</v>
      </c>
      <c r="B1535" s="58" t="s">
        <v>9387</v>
      </c>
    </row>
    <row r="1536" spans="1:2" x14ac:dyDescent="0.25">
      <c r="A1536" s="57">
        <v>20122515</v>
      </c>
      <c r="B1536" s="58" t="s">
        <v>9586</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14740</v>
      </c>
    </row>
    <row r="1542" spans="1:2" x14ac:dyDescent="0.25">
      <c r="A1542" s="57">
        <v>20122606</v>
      </c>
      <c r="B1542" s="58" t="s">
        <v>18300</v>
      </c>
    </row>
    <row r="1543" spans="1:2" x14ac:dyDescent="0.25">
      <c r="A1543" s="57">
        <v>20122607</v>
      </c>
      <c r="B1543" s="58" t="s">
        <v>535</v>
      </c>
    </row>
    <row r="1544" spans="1:2" x14ac:dyDescent="0.25">
      <c r="A1544" s="57">
        <v>20122608</v>
      </c>
      <c r="B1544" s="58" t="s">
        <v>5270</v>
      </c>
    </row>
    <row r="1545" spans="1:2" x14ac:dyDescent="0.25">
      <c r="A1545" s="57">
        <v>20122609</v>
      </c>
      <c r="B1545" s="58" t="s">
        <v>2039</v>
      </c>
    </row>
    <row r="1546" spans="1:2" x14ac:dyDescent="0.25">
      <c r="A1546" s="57">
        <v>20122610</v>
      </c>
      <c r="B1546" s="58" t="s">
        <v>10146</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18475</v>
      </c>
    </row>
    <row r="1552" spans="1:2" x14ac:dyDescent="0.25">
      <c r="A1552" s="57">
        <v>20122616</v>
      </c>
      <c r="B1552" s="58" t="s">
        <v>11180</v>
      </c>
    </row>
    <row r="1553" spans="1:2" x14ac:dyDescent="0.25">
      <c r="A1553" s="57">
        <v>20122617</v>
      </c>
      <c r="B1553" s="58" t="s">
        <v>5471</v>
      </c>
    </row>
    <row r="1554" spans="1:2" x14ac:dyDescent="0.25">
      <c r="A1554" s="57">
        <v>20122618</v>
      </c>
      <c r="B1554" s="58" t="s">
        <v>12028</v>
      </c>
    </row>
    <row r="1555" spans="1:2" x14ac:dyDescent="0.25">
      <c r="A1555" s="57">
        <v>20122619</v>
      </c>
      <c r="B1555" s="58" t="s">
        <v>16806</v>
      </c>
    </row>
    <row r="1556" spans="1:2" x14ac:dyDescent="0.25">
      <c r="A1556" s="57">
        <v>20122620</v>
      </c>
      <c r="B1556" s="58" t="s">
        <v>12403</v>
      </c>
    </row>
    <row r="1557" spans="1:2" x14ac:dyDescent="0.25">
      <c r="A1557" s="57">
        <v>20122621</v>
      </c>
      <c r="B1557" s="58" t="s">
        <v>13856</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17262</v>
      </c>
    </row>
    <row r="1565" spans="1:2" x14ac:dyDescent="0.25">
      <c r="A1565" s="57">
        <v>20122706</v>
      </c>
      <c r="B1565" s="58" t="s">
        <v>10355</v>
      </c>
    </row>
    <row r="1566" spans="1:2" x14ac:dyDescent="0.25">
      <c r="A1566" s="57">
        <v>20122707</v>
      </c>
      <c r="B1566" s="58" t="s">
        <v>1315</v>
      </c>
    </row>
    <row r="1567" spans="1:2" x14ac:dyDescent="0.25">
      <c r="A1567" s="57">
        <v>20122708</v>
      </c>
      <c r="B1567" s="58" t="s">
        <v>13197</v>
      </c>
    </row>
    <row r="1568" spans="1:2" x14ac:dyDescent="0.25">
      <c r="A1568" s="57">
        <v>20122709</v>
      </c>
      <c r="B1568" s="58" t="s">
        <v>10330</v>
      </c>
    </row>
    <row r="1569" spans="1:2" x14ac:dyDescent="0.25">
      <c r="A1569" s="57">
        <v>20122801</v>
      </c>
      <c r="B1569" s="58" t="s">
        <v>11203</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6010</v>
      </c>
    </row>
    <row r="1574" spans="1:2" x14ac:dyDescent="0.25">
      <c r="A1574" s="57">
        <v>20122807</v>
      </c>
      <c r="B1574" s="58" t="s">
        <v>2856</v>
      </c>
    </row>
    <row r="1575" spans="1:2" x14ac:dyDescent="0.25">
      <c r="A1575" s="57">
        <v>20122808</v>
      </c>
      <c r="B1575" s="58" t="s">
        <v>18061</v>
      </c>
    </row>
    <row r="1576" spans="1:2" x14ac:dyDescent="0.25">
      <c r="A1576" s="57">
        <v>20122809</v>
      </c>
      <c r="B1576" s="58" t="s">
        <v>9747</v>
      </c>
    </row>
    <row r="1577" spans="1:2" x14ac:dyDescent="0.25">
      <c r="A1577" s="57">
        <v>20122810</v>
      </c>
      <c r="B1577" s="58" t="s">
        <v>727</v>
      </c>
    </row>
    <row r="1578" spans="1:2" x14ac:dyDescent="0.25">
      <c r="A1578" s="57">
        <v>20122811</v>
      </c>
      <c r="B1578" s="58" t="s">
        <v>8106</v>
      </c>
    </row>
    <row r="1579" spans="1:2" x14ac:dyDescent="0.25">
      <c r="A1579" s="57">
        <v>20122812</v>
      </c>
      <c r="B1579" s="58" t="s">
        <v>11468</v>
      </c>
    </row>
    <row r="1580" spans="1:2" x14ac:dyDescent="0.25">
      <c r="A1580" s="57">
        <v>20122813</v>
      </c>
      <c r="B1580" s="58" t="s">
        <v>5985</v>
      </c>
    </row>
    <row r="1581" spans="1:2" x14ac:dyDescent="0.25">
      <c r="A1581" s="57">
        <v>20122814</v>
      </c>
      <c r="B1581" s="58" t="s">
        <v>11061</v>
      </c>
    </row>
    <row r="1582" spans="1:2" x14ac:dyDescent="0.25">
      <c r="A1582" s="57">
        <v>20122815</v>
      </c>
      <c r="B1582" s="58" t="s">
        <v>16576</v>
      </c>
    </row>
    <row r="1583" spans="1:2" x14ac:dyDescent="0.25">
      <c r="A1583" s="57">
        <v>20122816</v>
      </c>
      <c r="B1583" s="58" t="s">
        <v>15862</v>
      </c>
    </row>
    <row r="1584" spans="1:2" x14ac:dyDescent="0.25">
      <c r="A1584" s="57">
        <v>20122817</v>
      </c>
      <c r="B1584" s="58" t="s">
        <v>9192</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10484</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18120</v>
      </c>
    </row>
    <row r="1595" spans="1:2" x14ac:dyDescent="0.25">
      <c r="A1595" s="57">
        <v>20122828</v>
      </c>
      <c r="B1595" s="58" t="s">
        <v>15413</v>
      </c>
    </row>
    <row r="1596" spans="1:2" x14ac:dyDescent="0.25">
      <c r="A1596" s="57">
        <v>20122829</v>
      </c>
      <c r="B1596" s="58" t="s">
        <v>5865</v>
      </c>
    </row>
    <row r="1597" spans="1:2" x14ac:dyDescent="0.25">
      <c r="A1597" s="57">
        <v>20122830</v>
      </c>
      <c r="B1597" s="58" t="s">
        <v>8494</v>
      </c>
    </row>
    <row r="1598" spans="1:2" x14ac:dyDescent="0.25">
      <c r="A1598" s="57">
        <v>20122831</v>
      </c>
      <c r="B1598" s="58" t="s">
        <v>17126</v>
      </c>
    </row>
    <row r="1599" spans="1:2" x14ac:dyDescent="0.25">
      <c r="A1599" s="57">
        <v>20122832</v>
      </c>
      <c r="B1599" s="58" t="s">
        <v>7727</v>
      </c>
    </row>
    <row r="1600" spans="1:2" x14ac:dyDescent="0.25">
      <c r="A1600" s="57">
        <v>20122833</v>
      </c>
      <c r="B1600" s="58" t="s">
        <v>9241</v>
      </c>
    </row>
    <row r="1601" spans="1:2" x14ac:dyDescent="0.25">
      <c r="A1601" s="57">
        <v>20122834</v>
      </c>
      <c r="B1601" s="58" t="s">
        <v>323</v>
      </c>
    </row>
    <row r="1602" spans="1:2" x14ac:dyDescent="0.25">
      <c r="A1602" s="57">
        <v>20122835</v>
      </c>
      <c r="B1602" s="58" t="s">
        <v>17667</v>
      </c>
    </row>
    <row r="1603" spans="1:2" x14ac:dyDescent="0.25">
      <c r="A1603" s="57">
        <v>20122836</v>
      </c>
      <c r="B1603" s="58" t="s">
        <v>3909</v>
      </c>
    </row>
    <row r="1604" spans="1:2" x14ac:dyDescent="0.25">
      <c r="A1604" s="57">
        <v>20122837</v>
      </c>
      <c r="B1604" s="58" t="s">
        <v>12780</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11830</v>
      </c>
    </row>
    <row r="1610" spans="1:2" x14ac:dyDescent="0.25">
      <c r="A1610" s="57">
        <v>20122843</v>
      </c>
      <c r="B1610" s="58" t="s">
        <v>5911</v>
      </c>
    </row>
    <row r="1611" spans="1:2" x14ac:dyDescent="0.25">
      <c r="A1611" s="57">
        <v>20122901</v>
      </c>
      <c r="B1611" s="58" t="s">
        <v>4437</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13791</v>
      </c>
    </row>
    <row r="1618" spans="1:2" x14ac:dyDescent="0.25">
      <c r="A1618" s="57">
        <v>20131002</v>
      </c>
      <c r="B1618" s="58" t="s">
        <v>18712</v>
      </c>
    </row>
    <row r="1619" spans="1:2" x14ac:dyDescent="0.25">
      <c r="A1619" s="57">
        <v>20131003</v>
      </c>
      <c r="B1619" s="58" t="s">
        <v>17751</v>
      </c>
    </row>
    <row r="1620" spans="1:2" x14ac:dyDescent="0.25">
      <c r="A1620" s="57">
        <v>20131004</v>
      </c>
      <c r="B1620" s="58" t="s">
        <v>11537</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11628</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13036</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9199</v>
      </c>
    </row>
    <row r="1640" spans="1:2" x14ac:dyDescent="0.25">
      <c r="A1640" s="57">
        <v>20131306</v>
      </c>
      <c r="B1640" s="58" t="s">
        <v>8640</v>
      </c>
    </row>
    <row r="1641" spans="1:2" x14ac:dyDescent="0.25">
      <c r="A1641" s="57">
        <v>20131307</v>
      </c>
      <c r="B1641" s="58" t="s">
        <v>7540</v>
      </c>
    </row>
    <row r="1642" spans="1:2" x14ac:dyDescent="0.25">
      <c r="A1642" s="57">
        <v>20131308</v>
      </c>
      <c r="B1642" s="58" t="s">
        <v>18278</v>
      </c>
    </row>
    <row r="1643" spans="1:2" x14ac:dyDescent="0.25">
      <c r="A1643" s="57">
        <v>20141001</v>
      </c>
      <c r="B1643" s="58" t="s">
        <v>6818</v>
      </c>
    </row>
    <row r="1644" spans="1:2" x14ac:dyDescent="0.25">
      <c r="A1644" s="57">
        <v>20141002</v>
      </c>
      <c r="B1644" s="58" t="s">
        <v>4552</v>
      </c>
    </row>
    <row r="1645" spans="1:2" x14ac:dyDescent="0.25">
      <c r="A1645" s="57">
        <v>20141003</v>
      </c>
      <c r="B1645" s="58" t="s">
        <v>11753</v>
      </c>
    </row>
    <row r="1646" spans="1:2" x14ac:dyDescent="0.25">
      <c r="A1646" s="57">
        <v>20141004</v>
      </c>
      <c r="B1646" s="58" t="s">
        <v>5654</v>
      </c>
    </row>
    <row r="1647" spans="1:2" x14ac:dyDescent="0.25">
      <c r="A1647" s="57">
        <v>20141005</v>
      </c>
      <c r="B1647" s="58" t="s">
        <v>7498</v>
      </c>
    </row>
    <row r="1648" spans="1:2" x14ac:dyDescent="0.25">
      <c r="A1648" s="57">
        <v>20141006</v>
      </c>
      <c r="B1648" s="58" t="s">
        <v>10621</v>
      </c>
    </row>
    <row r="1649" spans="1:2" x14ac:dyDescent="0.25">
      <c r="A1649" s="57">
        <v>20141007</v>
      </c>
      <c r="B1649" s="58" t="s">
        <v>6220</v>
      </c>
    </row>
    <row r="1650" spans="1:2" x14ac:dyDescent="0.25">
      <c r="A1650" s="57">
        <v>20141008</v>
      </c>
      <c r="B1650" s="58" t="s">
        <v>11237</v>
      </c>
    </row>
    <row r="1651" spans="1:2" x14ac:dyDescent="0.25">
      <c r="A1651" s="57">
        <v>20141011</v>
      </c>
      <c r="B1651" s="58" t="s">
        <v>10431</v>
      </c>
    </row>
    <row r="1652" spans="1:2" x14ac:dyDescent="0.25">
      <c r="A1652" s="57">
        <v>20141012</v>
      </c>
      <c r="B1652" s="58" t="s">
        <v>12400</v>
      </c>
    </row>
    <row r="1653" spans="1:2" x14ac:dyDescent="0.25">
      <c r="A1653" s="57">
        <v>20141013</v>
      </c>
      <c r="B1653" s="58" t="s">
        <v>14874</v>
      </c>
    </row>
    <row r="1654" spans="1:2" x14ac:dyDescent="0.25">
      <c r="A1654" s="57">
        <v>20141014</v>
      </c>
      <c r="B1654" s="58" t="s">
        <v>2910</v>
      </c>
    </row>
    <row r="1655" spans="1:2" x14ac:dyDescent="0.25">
      <c r="A1655" s="57">
        <v>20141015</v>
      </c>
      <c r="B1655" s="58" t="s">
        <v>6416</v>
      </c>
    </row>
    <row r="1656" spans="1:2" x14ac:dyDescent="0.25">
      <c r="A1656" s="57">
        <v>20141101</v>
      </c>
      <c r="B1656" s="58" t="s">
        <v>12849</v>
      </c>
    </row>
    <row r="1657" spans="1:2" x14ac:dyDescent="0.25">
      <c r="A1657" s="57">
        <v>20141201</v>
      </c>
      <c r="B1657" s="58" t="s">
        <v>18794</v>
      </c>
    </row>
    <row r="1658" spans="1:2" x14ac:dyDescent="0.25">
      <c r="A1658" s="57">
        <v>20141301</v>
      </c>
      <c r="B1658" s="58" t="s">
        <v>189</v>
      </c>
    </row>
    <row r="1659" spans="1:2" x14ac:dyDescent="0.25">
      <c r="A1659" s="57">
        <v>20141401</v>
      </c>
      <c r="B1659" s="58" t="s">
        <v>14096</v>
      </c>
    </row>
    <row r="1660" spans="1:2" x14ac:dyDescent="0.25">
      <c r="A1660" s="57">
        <v>20141501</v>
      </c>
      <c r="B1660" s="58" t="s">
        <v>18620</v>
      </c>
    </row>
    <row r="1661" spans="1:2" x14ac:dyDescent="0.25">
      <c r="A1661" s="57">
        <v>20141601</v>
      </c>
      <c r="B1661" s="58" t="s">
        <v>10351</v>
      </c>
    </row>
    <row r="1662" spans="1:2" x14ac:dyDescent="0.25">
      <c r="A1662" s="57">
        <v>20141701</v>
      </c>
      <c r="B1662" s="58" t="s">
        <v>15754</v>
      </c>
    </row>
    <row r="1663" spans="1:2" x14ac:dyDescent="0.25">
      <c r="A1663" s="57">
        <v>20141702</v>
      </c>
      <c r="B1663" s="58" t="s">
        <v>10771</v>
      </c>
    </row>
    <row r="1664" spans="1:2" x14ac:dyDescent="0.25">
      <c r="A1664" s="57">
        <v>20141703</v>
      </c>
      <c r="B1664" s="58" t="s">
        <v>15647</v>
      </c>
    </row>
    <row r="1665" spans="1:2" x14ac:dyDescent="0.25">
      <c r="A1665" s="57">
        <v>20141704</v>
      </c>
      <c r="B1665" s="58" t="s">
        <v>13653</v>
      </c>
    </row>
    <row r="1666" spans="1:2" x14ac:dyDescent="0.25">
      <c r="A1666" s="57">
        <v>20141705</v>
      </c>
      <c r="B1666" s="58" t="s">
        <v>15378</v>
      </c>
    </row>
    <row r="1667" spans="1:2" x14ac:dyDescent="0.25">
      <c r="A1667" s="57">
        <v>20141801</v>
      </c>
      <c r="B1667" s="58" t="s">
        <v>8990</v>
      </c>
    </row>
    <row r="1668" spans="1:2" x14ac:dyDescent="0.25">
      <c r="A1668" s="57">
        <v>20141901</v>
      </c>
      <c r="B1668" s="58" t="s">
        <v>8209</v>
      </c>
    </row>
    <row r="1669" spans="1:2" x14ac:dyDescent="0.25">
      <c r="A1669" s="57">
        <v>20142001</v>
      </c>
      <c r="B1669" s="58" t="s">
        <v>5634</v>
      </c>
    </row>
    <row r="1670" spans="1:2" x14ac:dyDescent="0.25">
      <c r="A1670" s="57">
        <v>20142101</v>
      </c>
      <c r="B1670" s="58" t="s">
        <v>16543</v>
      </c>
    </row>
    <row r="1671" spans="1:2" x14ac:dyDescent="0.25">
      <c r="A1671" s="57">
        <v>20142201</v>
      </c>
      <c r="B1671" s="58" t="s">
        <v>11135</v>
      </c>
    </row>
    <row r="1672" spans="1:2" x14ac:dyDescent="0.25">
      <c r="A1672" s="57">
        <v>20142301</v>
      </c>
      <c r="B1672" s="58" t="s">
        <v>17619</v>
      </c>
    </row>
    <row r="1673" spans="1:2" x14ac:dyDescent="0.25">
      <c r="A1673" s="57">
        <v>20142401</v>
      </c>
      <c r="B1673" s="58" t="s">
        <v>11957</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14004</v>
      </c>
    </row>
    <row r="1681" spans="1:2" x14ac:dyDescent="0.25">
      <c r="A1681" s="57">
        <v>20142702</v>
      </c>
      <c r="B1681" s="58" t="s">
        <v>10224</v>
      </c>
    </row>
    <row r="1682" spans="1:2" x14ac:dyDescent="0.25">
      <c r="A1682" s="57">
        <v>20142703</v>
      </c>
      <c r="B1682" s="58" t="s">
        <v>3249</v>
      </c>
    </row>
    <row r="1683" spans="1:2" x14ac:dyDescent="0.25">
      <c r="A1683" s="57">
        <v>20142801</v>
      </c>
      <c r="B1683" s="58" t="s">
        <v>8595</v>
      </c>
    </row>
    <row r="1684" spans="1:2" x14ac:dyDescent="0.25">
      <c r="A1684" s="57">
        <v>20142901</v>
      </c>
      <c r="B1684" s="58" t="s">
        <v>10336</v>
      </c>
    </row>
    <row r="1685" spans="1:2" x14ac:dyDescent="0.25">
      <c r="A1685" s="57">
        <v>20143001</v>
      </c>
      <c r="B1685" s="58" t="s">
        <v>10911</v>
      </c>
    </row>
    <row r="1686" spans="1:2" x14ac:dyDescent="0.25">
      <c r="A1686" s="57">
        <v>20143002</v>
      </c>
      <c r="B1686" s="58" t="s">
        <v>11904</v>
      </c>
    </row>
    <row r="1687" spans="1:2" x14ac:dyDescent="0.25">
      <c r="A1687" s="57">
        <v>21101501</v>
      </c>
      <c r="B1687" s="58" t="s">
        <v>12078</v>
      </c>
    </row>
    <row r="1688" spans="1:2" x14ac:dyDescent="0.25">
      <c r="A1688" s="57">
        <v>21101502</v>
      </c>
      <c r="B1688" s="58" t="s">
        <v>15693</v>
      </c>
    </row>
    <row r="1689" spans="1:2" x14ac:dyDescent="0.25">
      <c r="A1689" s="57">
        <v>21101503</v>
      </c>
      <c r="B1689" s="58" t="s">
        <v>11501</v>
      </c>
    </row>
    <row r="1690" spans="1:2" x14ac:dyDescent="0.25">
      <c r="A1690" s="57">
        <v>21101504</v>
      </c>
      <c r="B1690" s="58" t="s">
        <v>13419</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13431</v>
      </c>
    </row>
    <row r="1697" spans="1:2" x14ac:dyDescent="0.25">
      <c r="A1697" s="57">
        <v>21101511</v>
      </c>
      <c r="B1697" s="58" t="s">
        <v>10563</v>
      </c>
    </row>
    <row r="1698" spans="1:2" x14ac:dyDescent="0.25">
      <c r="A1698" s="57">
        <v>21101512</v>
      </c>
      <c r="B1698" s="58" t="s">
        <v>9184</v>
      </c>
    </row>
    <row r="1699" spans="1:2" x14ac:dyDescent="0.25">
      <c r="A1699" s="57">
        <v>21101513</v>
      </c>
      <c r="B1699" s="58" t="s">
        <v>10485</v>
      </c>
    </row>
    <row r="1700" spans="1:2" x14ac:dyDescent="0.25">
      <c r="A1700" s="57">
        <v>21101514</v>
      </c>
      <c r="B1700" s="58" t="s">
        <v>7588</v>
      </c>
    </row>
    <row r="1701" spans="1:2" x14ac:dyDescent="0.25">
      <c r="A1701" s="57">
        <v>21101516</v>
      </c>
      <c r="B1701" s="58" t="s">
        <v>15525</v>
      </c>
    </row>
    <row r="1702" spans="1:2" x14ac:dyDescent="0.25">
      <c r="A1702" s="57">
        <v>21101601</v>
      </c>
      <c r="B1702" s="58" t="s">
        <v>4826</v>
      </c>
    </row>
    <row r="1703" spans="1:2" x14ac:dyDescent="0.25">
      <c r="A1703" s="57">
        <v>21101602</v>
      </c>
      <c r="B1703" s="58" t="s">
        <v>10104</v>
      </c>
    </row>
    <row r="1704" spans="1:2" x14ac:dyDescent="0.25">
      <c r="A1704" s="57">
        <v>21101603</v>
      </c>
      <c r="B1704" s="58" t="s">
        <v>17183</v>
      </c>
    </row>
    <row r="1705" spans="1:2" x14ac:dyDescent="0.25">
      <c r="A1705" s="57">
        <v>21101604</v>
      </c>
      <c r="B1705" s="58" t="s">
        <v>1395</v>
      </c>
    </row>
    <row r="1706" spans="1:2" x14ac:dyDescent="0.25">
      <c r="A1706" s="57">
        <v>21101605</v>
      </c>
      <c r="B1706" s="58" t="s">
        <v>10129</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10065</v>
      </c>
    </row>
    <row r="1715" spans="1:2" x14ac:dyDescent="0.25">
      <c r="A1715" s="57">
        <v>21101707</v>
      </c>
      <c r="B1715" s="58" t="s">
        <v>6317</v>
      </c>
    </row>
    <row r="1716" spans="1:2" x14ac:dyDescent="0.25">
      <c r="A1716" s="57">
        <v>21101708</v>
      </c>
      <c r="B1716" s="58" t="s">
        <v>9734</v>
      </c>
    </row>
    <row r="1717" spans="1:2" x14ac:dyDescent="0.25">
      <c r="A1717" s="57">
        <v>21101801</v>
      </c>
      <c r="B1717" s="58" t="s">
        <v>18804</v>
      </c>
    </row>
    <row r="1718" spans="1:2" x14ac:dyDescent="0.25">
      <c r="A1718" s="57">
        <v>21101802</v>
      </c>
      <c r="B1718" s="58" t="s">
        <v>6173</v>
      </c>
    </row>
    <row r="1719" spans="1:2" x14ac:dyDescent="0.25">
      <c r="A1719" s="57">
        <v>21101803</v>
      </c>
      <c r="B1719" s="58" t="s">
        <v>5133</v>
      </c>
    </row>
    <row r="1720" spans="1:2" x14ac:dyDescent="0.25">
      <c r="A1720" s="57">
        <v>21101804</v>
      </c>
      <c r="B1720" s="58" t="s">
        <v>9039</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10845</v>
      </c>
    </row>
    <row r="1727" spans="1:2" x14ac:dyDescent="0.25">
      <c r="A1727" s="57">
        <v>21101903</v>
      </c>
      <c r="B1727" s="58" t="s">
        <v>7722</v>
      </c>
    </row>
    <row r="1728" spans="1:2" x14ac:dyDescent="0.25">
      <c r="A1728" s="57">
        <v>21101904</v>
      </c>
      <c r="B1728" s="58" t="s">
        <v>12488</v>
      </c>
    </row>
    <row r="1729" spans="1:2" x14ac:dyDescent="0.25">
      <c r="A1729" s="57">
        <v>21101905</v>
      </c>
      <c r="B1729" s="58" t="s">
        <v>15888</v>
      </c>
    </row>
    <row r="1730" spans="1:2" x14ac:dyDescent="0.25">
      <c r="A1730" s="57">
        <v>21101906</v>
      </c>
      <c r="B1730" s="58" t="s">
        <v>15568</v>
      </c>
    </row>
    <row r="1731" spans="1:2" x14ac:dyDescent="0.25">
      <c r="A1731" s="57">
        <v>21101907</v>
      </c>
      <c r="B1731" s="58" t="s">
        <v>12828</v>
      </c>
    </row>
    <row r="1732" spans="1:2" x14ac:dyDescent="0.25">
      <c r="A1732" s="57">
        <v>21101908</v>
      </c>
      <c r="B1732" s="58" t="s">
        <v>13444</v>
      </c>
    </row>
    <row r="1733" spans="1:2" x14ac:dyDescent="0.25">
      <c r="A1733" s="57">
        <v>21101909</v>
      </c>
      <c r="B1733" s="58" t="s">
        <v>11920</v>
      </c>
    </row>
    <row r="1734" spans="1:2" x14ac:dyDescent="0.25">
      <c r="A1734" s="57">
        <v>21102001</v>
      </c>
      <c r="B1734" s="58" t="s">
        <v>5282</v>
      </c>
    </row>
    <row r="1735" spans="1:2" x14ac:dyDescent="0.25">
      <c r="A1735" s="57">
        <v>21102002</v>
      </c>
      <c r="B1735" s="58" t="s">
        <v>7814</v>
      </c>
    </row>
    <row r="1736" spans="1:2" x14ac:dyDescent="0.25">
      <c r="A1736" s="57">
        <v>21102003</v>
      </c>
      <c r="B1736" s="58" t="s">
        <v>9278</v>
      </c>
    </row>
    <row r="1737" spans="1:2" x14ac:dyDescent="0.25">
      <c r="A1737" s="57">
        <v>21102004</v>
      </c>
      <c r="B1737" s="58" t="s">
        <v>1059</v>
      </c>
    </row>
    <row r="1738" spans="1:2" x14ac:dyDescent="0.25">
      <c r="A1738" s="57">
        <v>21102005</v>
      </c>
      <c r="B1738" s="58" t="s">
        <v>16611</v>
      </c>
    </row>
    <row r="1739" spans="1:2" x14ac:dyDescent="0.25">
      <c r="A1739" s="57">
        <v>21102006</v>
      </c>
      <c r="B1739" s="58" t="s">
        <v>6206</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10648</v>
      </c>
    </row>
    <row r="1745" spans="1:2" x14ac:dyDescent="0.25">
      <c r="A1745" s="57">
        <v>21102205</v>
      </c>
      <c r="B1745" s="58" t="s">
        <v>13953</v>
      </c>
    </row>
    <row r="1746" spans="1:2" x14ac:dyDescent="0.25">
      <c r="A1746" s="57">
        <v>21102206</v>
      </c>
      <c r="B1746" s="58" t="s">
        <v>18334</v>
      </c>
    </row>
    <row r="1747" spans="1:2" x14ac:dyDescent="0.25">
      <c r="A1747" s="57">
        <v>21102207</v>
      </c>
      <c r="B1747" s="58" t="s">
        <v>17679</v>
      </c>
    </row>
    <row r="1748" spans="1:2" x14ac:dyDescent="0.25">
      <c r="A1748" s="57">
        <v>21102301</v>
      </c>
      <c r="B1748" s="58" t="s">
        <v>7684</v>
      </c>
    </row>
    <row r="1749" spans="1:2" x14ac:dyDescent="0.25">
      <c r="A1749" s="57">
        <v>21102302</v>
      </c>
      <c r="B1749" s="58" t="s">
        <v>5160</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9089</v>
      </c>
    </row>
    <row r="1755" spans="1:2" x14ac:dyDescent="0.25">
      <c r="A1755" s="57">
        <v>21102404</v>
      </c>
      <c r="B1755" s="58" t="s">
        <v>5913</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15402</v>
      </c>
    </row>
    <row r="1762" spans="1:2" x14ac:dyDescent="0.25">
      <c r="A1762" s="57">
        <v>21111508</v>
      </c>
      <c r="B1762" s="58" t="s">
        <v>11489</v>
      </c>
    </row>
    <row r="1763" spans="1:2" x14ac:dyDescent="0.25">
      <c r="A1763" s="57">
        <v>21111601</v>
      </c>
      <c r="B1763" s="58" t="s">
        <v>115</v>
      </c>
    </row>
    <row r="1764" spans="1:2" x14ac:dyDescent="0.25">
      <c r="A1764" s="57">
        <v>21111602</v>
      </c>
      <c r="B1764" s="58" t="s">
        <v>2751</v>
      </c>
    </row>
    <row r="1765" spans="1:2" x14ac:dyDescent="0.25">
      <c r="A1765" s="57">
        <v>22101501</v>
      </c>
      <c r="B1765" s="58" t="s">
        <v>13385</v>
      </c>
    </row>
    <row r="1766" spans="1:2" x14ac:dyDescent="0.25">
      <c r="A1766" s="57">
        <v>22101502</v>
      </c>
      <c r="B1766" s="58" t="s">
        <v>6925</v>
      </c>
    </row>
    <row r="1767" spans="1:2" x14ac:dyDescent="0.25">
      <c r="A1767" s="57">
        <v>22101504</v>
      </c>
      <c r="B1767" s="58" t="s">
        <v>14699</v>
      </c>
    </row>
    <row r="1768" spans="1:2" x14ac:dyDescent="0.25">
      <c r="A1768" s="57">
        <v>22101505</v>
      </c>
      <c r="B1768" s="58" t="s">
        <v>1960</v>
      </c>
    </row>
    <row r="1769" spans="1:2" x14ac:dyDescent="0.25">
      <c r="A1769" s="57">
        <v>22101507</v>
      </c>
      <c r="B1769" s="58" t="s">
        <v>5298</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14120</v>
      </c>
    </row>
    <row r="1774" spans="1:2" x14ac:dyDescent="0.25">
      <c r="A1774" s="57">
        <v>22101514</v>
      </c>
      <c r="B1774" s="58" t="s">
        <v>4872</v>
      </c>
    </row>
    <row r="1775" spans="1:2" x14ac:dyDescent="0.25">
      <c r="A1775" s="57">
        <v>22101516</v>
      </c>
      <c r="B1775" s="58" t="s">
        <v>13813</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9135</v>
      </c>
    </row>
    <row r="1781" spans="1:2" x14ac:dyDescent="0.25">
      <c r="A1781" s="57">
        <v>22101523</v>
      </c>
      <c r="B1781" s="58" t="s">
        <v>8244</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11393</v>
      </c>
    </row>
    <row r="1788" spans="1:2" x14ac:dyDescent="0.25">
      <c r="A1788" s="57">
        <v>22101530</v>
      </c>
      <c r="B1788" s="58" t="s">
        <v>9702</v>
      </c>
    </row>
    <row r="1789" spans="1:2" x14ac:dyDescent="0.25">
      <c r="A1789" s="57">
        <v>22101531</v>
      </c>
      <c r="B1789" s="58" t="s">
        <v>10825</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6238</v>
      </c>
    </row>
    <row r="1800" spans="1:2" x14ac:dyDescent="0.25">
      <c r="A1800" s="57">
        <v>22101609</v>
      </c>
      <c r="B1800" s="58" t="s">
        <v>7746</v>
      </c>
    </row>
    <row r="1801" spans="1:2" x14ac:dyDescent="0.25">
      <c r="A1801" s="57">
        <v>22101610</v>
      </c>
      <c r="B1801" s="58" t="s">
        <v>16427</v>
      </c>
    </row>
    <row r="1802" spans="1:2" x14ac:dyDescent="0.25">
      <c r="A1802" s="57">
        <v>22101611</v>
      </c>
      <c r="B1802" s="58" t="s">
        <v>10409</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11837</v>
      </c>
    </row>
    <row r="1813" spans="1:2" x14ac:dyDescent="0.25">
      <c r="A1813" s="57">
        <v>22101702</v>
      </c>
      <c r="B1813" s="58" t="s">
        <v>17736</v>
      </c>
    </row>
    <row r="1814" spans="1:2" x14ac:dyDescent="0.25">
      <c r="A1814" s="57">
        <v>22101703</v>
      </c>
      <c r="B1814" s="58" t="s">
        <v>9761</v>
      </c>
    </row>
    <row r="1815" spans="1:2" x14ac:dyDescent="0.25">
      <c r="A1815" s="57">
        <v>22101704</v>
      </c>
      <c r="B1815" s="58" t="s">
        <v>13120</v>
      </c>
    </row>
    <row r="1816" spans="1:2" x14ac:dyDescent="0.25">
      <c r="A1816" s="57">
        <v>22101705</v>
      </c>
      <c r="B1816" s="58" t="s">
        <v>9784</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5033</v>
      </c>
    </row>
    <row r="1821" spans="1:2" x14ac:dyDescent="0.25">
      <c r="A1821" s="57">
        <v>22101710</v>
      </c>
      <c r="B1821" s="58" t="s">
        <v>6674</v>
      </c>
    </row>
    <row r="1822" spans="1:2" x14ac:dyDescent="0.25">
      <c r="A1822" s="57">
        <v>22101711</v>
      </c>
      <c r="B1822" s="58" t="s">
        <v>9976</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17240</v>
      </c>
    </row>
    <row r="1827" spans="1:2" x14ac:dyDescent="0.25">
      <c r="A1827" s="57">
        <v>22101716</v>
      </c>
      <c r="B1827" s="58" t="s">
        <v>10086</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12450</v>
      </c>
    </row>
    <row r="1832" spans="1:2" x14ac:dyDescent="0.25">
      <c r="A1832" s="57">
        <v>22101801</v>
      </c>
      <c r="B1832" s="58" t="s">
        <v>16580</v>
      </c>
    </row>
    <row r="1833" spans="1:2" x14ac:dyDescent="0.25">
      <c r="A1833" s="57">
        <v>22101802</v>
      </c>
      <c r="B1833" s="58" t="s">
        <v>2447</v>
      </c>
    </row>
    <row r="1834" spans="1:2" x14ac:dyDescent="0.25">
      <c r="A1834" s="57">
        <v>22101803</v>
      </c>
      <c r="B1834" s="58" t="s">
        <v>17910</v>
      </c>
    </row>
    <row r="1835" spans="1:2" x14ac:dyDescent="0.25">
      <c r="A1835" s="57">
        <v>22101804</v>
      </c>
      <c r="B1835" s="58" t="s">
        <v>11812</v>
      </c>
    </row>
    <row r="1836" spans="1:2" x14ac:dyDescent="0.25">
      <c r="A1836" s="57">
        <v>22101901</v>
      </c>
      <c r="B1836" s="58" t="s">
        <v>17269</v>
      </c>
    </row>
    <row r="1837" spans="1:2" x14ac:dyDescent="0.25">
      <c r="A1837" s="57">
        <v>22101902</v>
      </c>
      <c r="B1837" s="58" t="s">
        <v>12999</v>
      </c>
    </row>
    <row r="1838" spans="1:2" x14ac:dyDescent="0.25">
      <c r="A1838" s="57">
        <v>22101903</v>
      </c>
      <c r="B1838" s="58" t="s">
        <v>18704</v>
      </c>
    </row>
    <row r="1839" spans="1:2" x14ac:dyDescent="0.25">
      <c r="A1839" s="57">
        <v>22101904</v>
      </c>
      <c r="B1839" s="58" t="s">
        <v>5308</v>
      </c>
    </row>
    <row r="1840" spans="1:2" x14ac:dyDescent="0.25">
      <c r="A1840" s="57">
        <v>22101905</v>
      </c>
      <c r="B1840" s="58" t="s">
        <v>5568</v>
      </c>
    </row>
    <row r="1841" spans="1:2" x14ac:dyDescent="0.25">
      <c r="A1841" s="57">
        <v>22101906</v>
      </c>
      <c r="B1841" s="58" t="s">
        <v>10837</v>
      </c>
    </row>
    <row r="1842" spans="1:2" x14ac:dyDescent="0.25">
      <c r="A1842" s="57">
        <v>22101907</v>
      </c>
      <c r="B1842" s="58" t="s">
        <v>8196</v>
      </c>
    </row>
    <row r="1843" spans="1:2" x14ac:dyDescent="0.25">
      <c r="A1843" s="57">
        <v>22102001</v>
      </c>
      <c r="B1843" s="58" t="s">
        <v>1068</v>
      </c>
    </row>
    <row r="1844" spans="1:2" x14ac:dyDescent="0.25">
      <c r="A1844" s="57">
        <v>23101501</v>
      </c>
      <c r="B1844" s="58" t="s">
        <v>13230</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17248</v>
      </c>
    </row>
    <row r="1852" spans="1:2" x14ac:dyDescent="0.25">
      <c r="A1852" s="57">
        <v>23101509</v>
      </c>
      <c r="B1852" s="58" t="s">
        <v>10544</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8092</v>
      </c>
    </row>
    <row r="1860" spans="1:2" x14ac:dyDescent="0.25">
      <c r="A1860" s="57">
        <v>23101517</v>
      </c>
      <c r="B1860" s="58" t="s">
        <v>13978</v>
      </c>
    </row>
    <row r="1861" spans="1:2" x14ac:dyDescent="0.25">
      <c r="A1861" s="57">
        <v>23101518</v>
      </c>
      <c r="B1861" s="58" t="s">
        <v>8848</v>
      </c>
    </row>
    <row r="1862" spans="1:2" x14ac:dyDescent="0.25">
      <c r="A1862" s="57">
        <v>23101519</v>
      </c>
      <c r="B1862" s="58" t="s">
        <v>4258</v>
      </c>
    </row>
    <row r="1863" spans="1:2" x14ac:dyDescent="0.25">
      <c r="A1863" s="57">
        <v>23101520</v>
      </c>
      <c r="B1863" s="58" t="s">
        <v>7675</v>
      </c>
    </row>
    <row r="1864" spans="1:2" x14ac:dyDescent="0.25">
      <c r="A1864" s="57">
        <v>23101521</v>
      </c>
      <c r="B1864" s="58" t="s">
        <v>14729</v>
      </c>
    </row>
    <row r="1865" spans="1:2" x14ac:dyDescent="0.25">
      <c r="A1865" s="57">
        <v>23101522</v>
      </c>
      <c r="B1865" s="58" t="s">
        <v>14136</v>
      </c>
    </row>
    <row r="1866" spans="1:2" x14ac:dyDescent="0.25">
      <c r="A1866" s="57">
        <v>23111501</v>
      </c>
      <c r="B1866" s="58" t="s">
        <v>5377</v>
      </c>
    </row>
    <row r="1867" spans="1:2" x14ac:dyDescent="0.25">
      <c r="A1867" s="57">
        <v>23111502</v>
      </c>
      <c r="B1867" s="58" t="s">
        <v>36</v>
      </c>
    </row>
    <row r="1868" spans="1:2" x14ac:dyDescent="0.25">
      <c r="A1868" s="57">
        <v>23111503</v>
      </c>
      <c r="B1868" s="58" t="s">
        <v>10660</v>
      </c>
    </row>
    <row r="1869" spans="1:2" x14ac:dyDescent="0.25">
      <c r="A1869" s="57">
        <v>23111504</v>
      </c>
      <c r="B1869" s="58" t="s">
        <v>18536</v>
      </c>
    </row>
    <row r="1870" spans="1:2" x14ac:dyDescent="0.25">
      <c r="A1870" s="57">
        <v>23111505</v>
      </c>
      <c r="B1870" s="58" t="s">
        <v>4563</v>
      </c>
    </row>
    <row r="1871" spans="1:2" x14ac:dyDescent="0.25">
      <c r="A1871" s="57">
        <v>23111506</v>
      </c>
      <c r="B1871" s="58" t="s">
        <v>14424</v>
      </c>
    </row>
    <row r="1872" spans="1:2" x14ac:dyDescent="0.25">
      <c r="A1872" s="57">
        <v>23111507</v>
      </c>
      <c r="B1872" s="58" t="s">
        <v>17914</v>
      </c>
    </row>
    <row r="1873" spans="1:2" x14ac:dyDescent="0.25">
      <c r="A1873" s="57">
        <v>23111601</v>
      </c>
      <c r="B1873" s="58" t="s">
        <v>13256</v>
      </c>
    </row>
    <row r="1874" spans="1:2" x14ac:dyDescent="0.25">
      <c r="A1874" s="57">
        <v>23111602</v>
      </c>
      <c r="B1874" s="58" t="s">
        <v>12196</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5321</v>
      </c>
    </row>
    <row r="1879" spans="1:2" x14ac:dyDescent="0.25">
      <c r="A1879" s="57">
        <v>23121501</v>
      </c>
      <c r="B1879" s="58" t="s">
        <v>18371</v>
      </c>
    </row>
    <row r="1880" spans="1:2" x14ac:dyDescent="0.25">
      <c r="A1880" s="57">
        <v>23121502</v>
      </c>
      <c r="B1880" s="58" t="s">
        <v>18311</v>
      </c>
    </row>
    <row r="1881" spans="1:2" x14ac:dyDescent="0.25">
      <c r="A1881" s="57">
        <v>23121503</v>
      </c>
      <c r="B1881" s="58" t="s">
        <v>9974</v>
      </c>
    </row>
    <row r="1882" spans="1:2" x14ac:dyDescent="0.25">
      <c r="A1882" s="57">
        <v>23121504</v>
      </c>
      <c r="B1882" s="58" t="s">
        <v>8666</v>
      </c>
    </row>
    <row r="1883" spans="1:2" x14ac:dyDescent="0.25">
      <c r="A1883" s="57">
        <v>23121505</v>
      </c>
      <c r="B1883" s="58" t="s">
        <v>667</v>
      </c>
    </row>
    <row r="1884" spans="1:2" x14ac:dyDescent="0.25">
      <c r="A1884" s="57">
        <v>23121506</v>
      </c>
      <c r="B1884" s="58" t="s">
        <v>13591</v>
      </c>
    </row>
    <row r="1885" spans="1:2" x14ac:dyDescent="0.25">
      <c r="A1885" s="57">
        <v>23121507</v>
      </c>
      <c r="B1885" s="58" t="s">
        <v>7080</v>
      </c>
    </row>
    <row r="1886" spans="1:2" x14ac:dyDescent="0.25">
      <c r="A1886" s="57">
        <v>23121508</v>
      </c>
      <c r="B1886" s="58" t="s">
        <v>9887</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12579</v>
      </c>
    </row>
    <row r="1893" spans="1:2" x14ac:dyDescent="0.25">
      <c r="A1893" s="57">
        <v>23121605</v>
      </c>
      <c r="B1893" s="58" t="s">
        <v>15228</v>
      </c>
    </row>
    <row r="1894" spans="1:2" x14ac:dyDescent="0.25">
      <c r="A1894" s="57">
        <v>23121606</v>
      </c>
      <c r="B1894" s="58" t="s">
        <v>5695</v>
      </c>
    </row>
    <row r="1895" spans="1:2" x14ac:dyDescent="0.25">
      <c r="A1895" s="57">
        <v>23121607</v>
      </c>
      <c r="B1895" s="58" t="s">
        <v>989</v>
      </c>
    </row>
    <row r="1896" spans="1:2" x14ac:dyDescent="0.25">
      <c r="A1896" s="57">
        <v>23121608</v>
      </c>
      <c r="B1896" s="58" t="s">
        <v>15053</v>
      </c>
    </row>
    <row r="1897" spans="1:2" x14ac:dyDescent="0.25">
      <c r="A1897" s="57">
        <v>23121609</v>
      </c>
      <c r="B1897" s="58" t="s">
        <v>14431</v>
      </c>
    </row>
    <row r="1898" spans="1:2" x14ac:dyDescent="0.25">
      <c r="A1898" s="57">
        <v>23121610</v>
      </c>
      <c r="B1898" s="58" t="s">
        <v>8787</v>
      </c>
    </row>
    <row r="1899" spans="1:2" x14ac:dyDescent="0.25">
      <c r="A1899" s="57">
        <v>23121611</v>
      </c>
      <c r="B1899" s="58" t="s">
        <v>10398</v>
      </c>
    </row>
    <row r="1900" spans="1:2" x14ac:dyDescent="0.25">
      <c r="A1900" s="57">
        <v>23121612</v>
      </c>
      <c r="B1900" s="58" t="s">
        <v>17586</v>
      </c>
    </row>
    <row r="1901" spans="1:2" x14ac:dyDescent="0.25">
      <c r="A1901" s="57">
        <v>23121613</v>
      </c>
      <c r="B1901" s="58" t="s">
        <v>4684</v>
      </c>
    </row>
    <row r="1902" spans="1:2" x14ac:dyDescent="0.25">
      <c r="A1902" s="57">
        <v>23121614</v>
      </c>
      <c r="B1902" s="58" t="s">
        <v>15767</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10415</v>
      </c>
    </row>
    <row r="1908" spans="1:2" x14ac:dyDescent="0.25">
      <c r="A1908" s="57">
        <v>23131505</v>
      </c>
      <c r="B1908" s="58" t="s">
        <v>13537</v>
      </c>
    </row>
    <row r="1909" spans="1:2" x14ac:dyDescent="0.25">
      <c r="A1909" s="57">
        <v>23131506</v>
      </c>
      <c r="B1909" s="58" t="s">
        <v>6769</v>
      </c>
    </row>
    <row r="1910" spans="1:2" x14ac:dyDescent="0.25">
      <c r="A1910" s="57">
        <v>23131507</v>
      </c>
      <c r="B1910" s="58" t="s">
        <v>9505</v>
      </c>
    </row>
    <row r="1911" spans="1:2" x14ac:dyDescent="0.25">
      <c r="A1911" s="57">
        <v>23131508</v>
      </c>
      <c r="B1911" s="58" t="s">
        <v>17996</v>
      </c>
    </row>
    <row r="1912" spans="1:2" x14ac:dyDescent="0.25">
      <c r="A1912" s="57">
        <v>23131509</v>
      </c>
      <c r="B1912" s="58" t="s">
        <v>6226</v>
      </c>
    </row>
    <row r="1913" spans="1:2" x14ac:dyDescent="0.25">
      <c r="A1913" s="57">
        <v>23131510</v>
      </c>
      <c r="B1913" s="58" t="s">
        <v>17021</v>
      </c>
    </row>
    <row r="1914" spans="1:2" x14ac:dyDescent="0.25">
      <c r="A1914" s="57">
        <v>23131511</v>
      </c>
      <c r="B1914" s="58" t="s">
        <v>15020</v>
      </c>
    </row>
    <row r="1915" spans="1:2" x14ac:dyDescent="0.25">
      <c r="A1915" s="57">
        <v>23131512</v>
      </c>
      <c r="B1915" s="58" t="s">
        <v>7023</v>
      </c>
    </row>
    <row r="1916" spans="1:2" x14ac:dyDescent="0.25">
      <c r="A1916" s="57">
        <v>23131513</v>
      </c>
      <c r="B1916" s="58" t="s">
        <v>18588</v>
      </c>
    </row>
    <row r="1917" spans="1:2" x14ac:dyDescent="0.25">
      <c r="A1917" s="57">
        <v>23131514</v>
      </c>
      <c r="B1917" s="58" t="s">
        <v>7478</v>
      </c>
    </row>
    <row r="1918" spans="1:2" x14ac:dyDescent="0.25">
      <c r="A1918" s="57">
        <v>23131515</v>
      </c>
      <c r="B1918" s="58" t="s">
        <v>4472</v>
      </c>
    </row>
    <row r="1919" spans="1:2" x14ac:dyDescent="0.25">
      <c r="A1919" s="57">
        <v>23131601</v>
      </c>
      <c r="B1919" s="58" t="s">
        <v>17187</v>
      </c>
    </row>
    <row r="1920" spans="1:2" x14ac:dyDescent="0.25">
      <c r="A1920" s="57">
        <v>23131602</v>
      </c>
      <c r="B1920" s="58" t="s">
        <v>9703</v>
      </c>
    </row>
    <row r="1921" spans="1:2" x14ac:dyDescent="0.25">
      <c r="A1921" s="57">
        <v>23131603</v>
      </c>
      <c r="B1921" s="58" t="s">
        <v>9426</v>
      </c>
    </row>
    <row r="1922" spans="1:2" x14ac:dyDescent="0.25">
      <c r="A1922" s="57">
        <v>23131604</v>
      </c>
      <c r="B1922" s="58" t="s">
        <v>15726</v>
      </c>
    </row>
    <row r="1923" spans="1:2" x14ac:dyDescent="0.25">
      <c r="A1923" s="57">
        <v>23131701</v>
      </c>
      <c r="B1923" s="58" t="s">
        <v>10925</v>
      </c>
    </row>
    <row r="1924" spans="1:2" x14ac:dyDescent="0.25">
      <c r="A1924" s="57">
        <v>23131702</v>
      </c>
      <c r="B1924" s="58" t="s">
        <v>14560</v>
      </c>
    </row>
    <row r="1925" spans="1:2" x14ac:dyDescent="0.25">
      <c r="A1925" s="57">
        <v>23131703</v>
      </c>
      <c r="B1925" s="58" t="s">
        <v>854</v>
      </c>
    </row>
    <row r="1926" spans="1:2" x14ac:dyDescent="0.25">
      <c r="A1926" s="57">
        <v>23131704</v>
      </c>
      <c r="B1926" s="58" t="s">
        <v>4870</v>
      </c>
    </row>
    <row r="1927" spans="1:2" x14ac:dyDescent="0.25">
      <c r="A1927" s="57">
        <v>23141601</v>
      </c>
      <c r="B1927" s="58" t="s">
        <v>16192</v>
      </c>
    </row>
    <row r="1928" spans="1:2" x14ac:dyDescent="0.25">
      <c r="A1928" s="57">
        <v>23141602</v>
      </c>
      <c r="B1928" s="58" t="s">
        <v>16359</v>
      </c>
    </row>
    <row r="1929" spans="1:2" x14ac:dyDescent="0.25">
      <c r="A1929" s="57">
        <v>23141603</v>
      </c>
      <c r="B1929" s="58" t="s">
        <v>8714</v>
      </c>
    </row>
    <row r="1930" spans="1:2" x14ac:dyDescent="0.25">
      <c r="A1930" s="57">
        <v>23141604</v>
      </c>
      <c r="B1930" s="58" t="s">
        <v>7899</v>
      </c>
    </row>
    <row r="1931" spans="1:2" x14ac:dyDescent="0.25">
      <c r="A1931" s="57">
        <v>23141605</v>
      </c>
      <c r="B1931" s="58" t="s">
        <v>14945</v>
      </c>
    </row>
    <row r="1932" spans="1:2" x14ac:dyDescent="0.25">
      <c r="A1932" s="57">
        <v>23141701</v>
      </c>
      <c r="B1932" s="58" t="s">
        <v>12693</v>
      </c>
    </row>
    <row r="1933" spans="1:2" x14ac:dyDescent="0.25">
      <c r="A1933" s="57">
        <v>23141702</v>
      </c>
      <c r="B1933" s="58" t="s">
        <v>9853</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9269</v>
      </c>
    </row>
    <row r="1938" spans="1:2" x14ac:dyDescent="0.25">
      <c r="A1938" s="57">
        <v>23151503</v>
      </c>
      <c r="B1938" s="58" t="s">
        <v>672</v>
      </c>
    </row>
    <row r="1939" spans="1:2" x14ac:dyDescent="0.25">
      <c r="A1939" s="57">
        <v>23151504</v>
      </c>
      <c r="B1939" s="58" t="s">
        <v>18443</v>
      </c>
    </row>
    <row r="1940" spans="1:2" x14ac:dyDescent="0.25">
      <c r="A1940" s="57">
        <v>23151506</v>
      </c>
      <c r="B1940" s="58" t="s">
        <v>5988</v>
      </c>
    </row>
    <row r="1941" spans="1:2" x14ac:dyDescent="0.25">
      <c r="A1941" s="57">
        <v>23151507</v>
      </c>
      <c r="B1941" s="58" t="s">
        <v>16784</v>
      </c>
    </row>
    <row r="1942" spans="1:2" x14ac:dyDescent="0.25">
      <c r="A1942" s="57">
        <v>23151508</v>
      </c>
      <c r="B1942" s="58" t="s">
        <v>10344</v>
      </c>
    </row>
    <row r="1943" spans="1:2" x14ac:dyDescent="0.25">
      <c r="A1943" s="57">
        <v>23151509</v>
      </c>
      <c r="B1943" s="58" t="s">
        <v>4221</v>
      </c>
    </row>
    <row r="1944" spans="1:2" x14ac:dyDescent="0.25">
      <c r="A1944" s="57">
        <v>23151510</v>
      </c>
      <c r="B1944" s="58" t="s">
        <v>5012</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13073</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15308</v>
      </c>
    </row>
    <row r="1958" spans="1:2" x14ac:dyDescent="0.25">
      <c r="A1958" s="57">
        <v>23151701</v>
      </c>
      <c r="B1958" s="58" t="s">
        <v>12303</v>
      </c>
    </row>
    <row r="1959" spans="1:2" x14ac:dyDescent="0.25">
      <c r="A1959" s="57">
        <v>23151702</v>
      </c>
      <c r="B1959" s="58" t="s">
        <v>14030</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13772</v>
      </c>
    </row>
    <row r="1965" spans="1:2" x14ac:dyDescent="0.25">
      <c r="A1965" s="57">
        <v>23151803</v>
      </c>
      <c r="B1965" s="58" t="s">
        <v>15944</v>
      </c>
    </row>
    <row r="1966" spans="1:2" x14ac:dyDescent="0.25">
      <c r="A1966" s="57">
        <v>23151804</v>
      </c>
      <c r="B1966" s="58" t="s">
        <v>11949</v>
      </c>
    </row>
    <row r="1967" spans="1:2" x14ac:dyDescent="0.25">
      <c r="A1967" s="57">
        <v>23151805</v>
      </c>
      <c r="B1967" s="58" t="s">
        <v>10601</v>
      </c>
    </row>
    <row r="1968" spans="1:2" x14ac:dyDescent="0.25">
      <c r="A1968" s="57">
        <v>23151806</v>
      </c>
      <c r="B1968" s="58" t="s">
        <v>7688</v>
      </c>
    </row>
    <row r="1969" spans="1:2" x14ac:dyDescent="0.25">
      <c r="A1969" s="57">
        <v>23151807</v>
      </c>
      <c r="B1969" s="58" t="s">
        <v>9144</v>
      </c>
    </row>
    <row r="1970" spans="1:2" x14ac:dyDescent="0.25">
      <c r="A1970" s="57">
        <v>23151808</v>
      </c>
      <c r="B1970" s="58" t="s">
        <v>7426</v>
      </c>
    </row>
    <row r="1971" spans="1:2" x14ac:dyDescent="0.25">
      <c r="A1971" s="57">
        <v>23151809</v>
      </c>
      <c r="B1971" s="58" t="s">
        <v>4436</v>
      </c>
    </row>
    <row r="1972" spans="1:2" x14ac:dyDescent="0.25">
      <c r="A1972" s="57">
        <v>23151810</v>
      </c>
      <c r="B1972" s="58" t="s">
        <v>6037</v>
      </c>
    </row>
    <row r="1973" spans="1:2" x14ac:dyDescent="0.25">
      <c r="A1973" s="57">
        <v>23151811</v>
      </c>
      <c r="B1973" s="58" t="s">
        <v>10664</v>
      </c>
    </row>
    <row r="1974" spans="1:2" x14ac:dyDescent="0.25">
      <c r="A1974" s="57">
        <v>23151812</v>
      </c>
      <c r="B1974" s="58" t="s">
        <v>6749</v>
      </c>
    </row>
    <row r="1975" spans="1:2" x14ac:dyDescent="0.25">
      <c r="A1975" s="57">
        <v>23151813</v>
      </c>
      <c r="B1975" s="58" t="s">
        <v>12441</v>
      </c>
    </row>
    <row r="1976" spans="1:2" x14ac:dyDescent="0.25">
      <c r="A1976" s="57">
        <v>23151814</v>
      </c>
      <c r="B1976" s="58" t="s">
        <v>15009</v>
      </c>
    </row>
    <row r="1977" spans="1:2" x14ac:dyDescent="0.25">
      <c r="A1977" s="57">
        <v>23151816</v>
      </c>
      <c r="B1977" s="58" t="s">
        <v>14442</v>
      </c>
    </row>
    <row r="1978" spans="1:2" x14ac:dyDescent="0.25">
      <c r="A1978" s="57">
        <v>23151817</v>
      </c>
      <c r="B1978" s="58" t="s">
        <v>14386</v>
      </c>
    </row>
    <row r="1979" spans="1:2" x14ac:dyDescent="0.25">
      <c r="A1979" s="57">
        <v>23151818</v>
      </c>
      <c r="B1979" s="58" t="s">
        <v>3311</v>
      </c>
    </row>
    <row r="1980" spans="1:2" x14ac:dyDescent="0.25">
      <c r="A1980" s="57">
        <v>23151819</v>
      </c>
      <c r="B1980" s="58" t="s">
        <v>17219</v>
      </c>
    </row>
    <row r="1981" spans="1:2" x14ac:dyDescent="0.25">
      <c r="A1981" s="57">
        <v>23151820</v>
      </c>
      <c r="B1981" s="58" t="s">
        <v>15587</v>
      </c>
    </row>
    <row r="1982" spans="1:2" x14ac:dyDescent="0.25">
      <c r="A1982" s="57">
        <v>23151821</v>
      </c>
      <c r="B1982" s="58" t="s">
        <v>4521</v>
      </c>
    </row>
    <row r="1983" spans="1:2" x14ac:dyDescent="0.25">
      <c r="A1983" s="57">
        <v>23151822</v>
      </c>
      <c r="B1983" s="58" t="s">
        <v>11852</v>
      </c>
    </row>
    <row r="1984" spans="1:2" x14ac:dyDescent="0.25">
      <c r="A1984" s="57">
        <v>23151823</v>
      </c>
      <c r="B1984" s="58" t="s">
        <v>13137</v>
      </c>
    </row>
    <row r="1985" spans="1:2" x14ac:dyDescent="0.25">
      <c r="A1985" s="57">
        <v>23151901</v>
      </c>
      <c r="B1985" s="58" t="s">
        <v>11931</v>
      </c>
    </row>
    <row r="1986" spans="1:2" x14ac:dyDescent="0.25">
      <c r="A1986" s="57">
        <v>23151902</v>
      </c>
      <c r="B1986" s="58" t="s">
        <v>16430</v>
      </c>
    </row>
    <row r="1987" spans="1:2" x14ac:dyDescent="0.25">
      <c r="A1987" s="57">
        <v>23151903</v>
      </c>
      <c r="B1987" s="58" t="s">
        <v>9141</v>
      </c>
    </row>
    <row r="1988" spans="1:2" x14ac:dyDescent="0.25">
      <c r="A1988" s="57">
        <v>23151904</v>
      </c>
      <c r="B1988" s="58" t="s">
        <v>7110</v>
      </c>
    </row>
    <row r="1989" spans="1:2" x14ac:dyDescent="0.25">
      <c r="A1989" s="57">
        <v>23151905</v>
      </c>
      <c r="B1989" s="58" t="s">
        <v>11916</v>
      </c>
    </row>
    <row r="1990" spans="1:2" x14ac:dyDescent="0.25">
      <c r="A1990" s="57">
        <v>23151906</v>
      </c>
      <c r="B1990" s="58" t="s">
        <v>1760</v>
      </c>
    </row>
    <row r="1991" spans="1:2" x14ac:dyDescent="0.25">
      <c r="A1991" s="57">
        <v>23152001</v>
      </c>
      <c r="B1991" s="58" t="s">
        <v>5408</v>
      </c>
    </row>
    <row r="1992" spans="1:2" x14ac:dyDescent="0.25">
      <c r="A1992" s="57">
        <v>23152002</v>
      </c>
      <c r="B1992" s="58" t="s">
        <v>16858</v>
      </c>
    </row>
    <row r="1993" spans="1:2" x14ac:dyDescent="0.25">
      <c r="A1993" s="57">
        <v>23152101</v>
      </c>
      <c r="B1993" s="58" t="s">
        <v>11188</v>
      </c>
    </row>
    <row r="1994" spans="1:2" x14ac:dyDescent="0.25">
      <c r="A1994" s="57">
        <v>23152102</v>
      </c>
      <c r="B1994" s="58" t="s">
        <v>5683</v>
      </c>
    </row>
    <row r="1995" spans="1:2" x14ac:dyDescent="0.25">
      <c r="A1995" s="57">
        <v>23152103</v>
      </c>
      <c r="B1995" s="58" t="s">
        <v>1371</v>
      </c>
    </row>
    <row r="1996" spans="1:2" x14ac:dyDescent="0.25">
      <c r="A1996" s="57">
        <v>23152104</v>
      </c>
      <c r="B1996" s="58" t="s">
        <v>4985</v>
      </c>
    </row>
    <row r="1997" spans="1:2" x14ac:dyDescent="0.25">
      <c r="A1997" s="57">
        <v>23152201</v>
      </c>
      <c r="B1997" s="58" t="s">
        <v>9845</v>
      </c>
    </row>
    <row r="1998" spans="1:2" x14ac:dyDescent="0.25">
      <c r="A1998" s="57">
        <v>23152202</v>
      </c>
      <c r="B1998" s="58" t="s">
        <v>10131</v>
      </c>
    </row>
    <row r="1999" spans="1:2" x14ac:dyDescent="0.25">
      <c r="A1999" s="57">
        <v>23152203</v>
      </c>
      <c r="B1999" s="58" t="s">
        <v>6251</v>
      </c>
    </row>
    <row r="2000" spans="1:2" x14ac:dyDescent="0.25">
      <c r="A2000" s="57">
        <v>23152204</v>
      </c>
      <c r="B2000" s="58" t="s">
        <v>11020</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11974</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9078</v>
      </c>
    </row>
    <row r="2020" spans="1:2" x14ac:dyDescent="0.25">
      <c r="A2020" s="57">
        <v>23153012</v>
      </c>
      <c r="B2020" s="58" t="s">
        <v>10841</v>
      </c>
    </row>
    <row r="2021" spans="1:2" x14ac:dyDescent="0.25">
      <c r="A2021" s="57">
        <v>23153013</v>
      </c>
      <c r="B2021" s="58" t="s">
        <v>5763</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10849</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14311</v>
      </c>
    </row>
    <row r="2030" spans="1:2" x14ac:dyDescent="0.25">
      <c r="A2030" s="57">
        <v>23153022</v>
      </c>
      <c r="B2030" s="58" t="s">
        <v>17100</v>
      </c>
    </row>
    <row r="2031" spans="1:2" x14ac:dyDescent="0.25">
      <c r="A2031" s="57">
        <v>23153023</v>
      </c>
      <c r="B2031" s="58" t="s">
        <v>4828</v>
      </c>
    </row>
    <row r="2032" spans="1:2" x14ac:dyDescent="0.25">
      <c r="A2032" s="57">
        <v>23153024</v>
      </c>
      <c r="B2032" s="58" t="s">
        <v>15119</v>
      </c>
    </row>
    <row r="2033" spans="1:2" x14ac:dyDescent="0.25">
      <c r="A2033" s="57">
        <v>23153025</v>
      </c>
      <c r="B2033" s="58" t="s">
        <v>15111</v>
      </c>
    </row>
    <row r="2034" spans="1:2" x14ac:dyDescent="0.25">
      <c r="A2034" s="57">
        <v>23153026</v>
      </c>
      <c r="B2034" s="58" t="s">
        <v>10629</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5086</v>
      </c>
    </row>
    <row r="2041" spans="1:2" x14ac:dyDescent="0.25">
      <c r="A2041" s="57">
        <v>23153033</v>
      </c>
      <c r="B2041" s="58" t="s">
        <v>6438</v>
      </c>
    </row>
    <row r="2042" spans="1:2" x14ac:dyDescent="0.25">
      <c r="A2042" s="57">
        <v>23153034</v>
      </c>
      <c r="B2042" s="58" t="s">
        <v>17294</v>
      </c>
    </row>
    <row r="2043" spans="1:2" x14ac:dyDescent="0.25">
      <c r="A2043" s="57">
        <v>23153035</v>
      </c>
      <c r="B2043" s="58" t="s">
        <v>4321</v>
      </c>
    </row>
    <row r="2044" spans="1:2" x14ac:dyDescent="0.25">
      <c r="A2044" s="57">
        <v>23153036</v>
      </c>
      <c r="B2044" s="58" t="s">
        <v>13914</v>
      </c>
    </row>
    <row r="2045" spans="1:2" x14ac:dyDescent="0.25">
      <c r="A2045" s="57">
        <v>23153037</v>
      </c>
      <c r="B2045" s="58" t="s">
        <v>3030</v>
      </c>
    </row>
    <row r="2046" spans="1:2" x14ac:dyDescent="0.25">
      <c r="A2046" s="57">
        <v>23153101</v>
      </c>
      <c r="B2046" s="58" t="s">
        <v>9782</v>
      </c>
    </row>
    <row r="2047" spans="1:2" x14ac:dyDescent="0.25">
      <c r="A2047" s="57">
        <v>23153102</v>
      </c>
      <c r="B2047" s="58" t="s">
        <v>1023</v>
      </c>
    </row>
    <row r="2048" spans="1:2" x14ac:dyDescent="0.25">
      <c r="A2048" s="57">
        <v>23153103</v>
      </c>
      <c r="B2048" s="58" t="s">
        <v>18502</v>
      </c>
    </row>
    <row r="2049" spans="1:2" x14ac:dyDescent="0.25">
      <c r="A2049" s="57">
        <v>23153129</v>
      </c>
      <c r="B2049" s="58" t="s">
        <v>13420</v>
      </c>
    </row>
    <row r="2050" spans="1:2" x14ac:dyDescent="0.25">
      <c r="A2050" s="57">
        <v>23153130</v>
      </c>
      <c r="B2050" s="58" t="s">
        <v>10531</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14843</v>
      </c>
    </row>
    <row r="2060" spans="1:2" x14ac:dyDescent="0.25">
      <c r="A2060" s="57">
        <v>23153140</v>
      </c>
      <c r="B2060" s="58" t="s">
        <v>10903</v>
      </c>
    </row>
    <row r="2061" spans="1:2" x14ac:dyDescent="0.25">
      <c r="A2061" s="57">
        <v>23153201</v>
      </c>
      <c r="B2061" s="58" t="s">
        <v>10339</v>
      </c>
    </row>
    <row r="2062" spans="1:2" x14ac:dyDescent="0.25">
      <c r="A2062" s="57">
        <v>23153202</v>
      </c>
      <c r="B2062" s="58" t="s">
        <v>11814</v>
      </c>
    </row>
    <row r="2063" spans="1:2" x14ac:dyDescent="0.25">
      <c r="A2063" s="57">
        <v>23153203</v>
      </c>
      <c r="B2063" s="58" t="s">
        <v>18508</v>
      </c>
    </row>
    <row r="2064" spans="1:2" x14ac:dyDescent="0.25">
      <c r="A2064" s="57">
        <v>23153204</v>
      </c>
      <c r="B2064" s="58" t="s">
        <v>9528</v>
      </c>
    </row>
    <row r="2065" spans="1:2" x14ac:dyDescent="0.25">
      <c r="A2065" s="57">
        <v>23153301</v>
      </c>
      <c r="B2065" s="58" t="s">
        <v>17763</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14786</v>
      </c>
    </row>
    <row r="2071" spans="1:2" x14ac:dyDescent="0.25">
      <c r="A2071" s="57">
        <v>23153308</v>
      </c>
      <c r="B2071" s="58" t="s">
        <v>13697</v>
      </c>
    </row>
    <row r="2072" spans="1:2" x14ac:dyDescent="0.25">
      <c r="A2072" s="57">
        <v>23153309</v>
      </c>
      <c r="B2072" s="58" t="s">
        <v>278</v>
      </c>
    </row>
    <row r="2073" spans="1:2" x14ac:dyDescent="0.25">
      <c r="A2073" s="57">
        <v>23153310</v>
      </c>
      <c r="B2073" s="58" t="s">
        <v>13348</v>
      </c>
    </row>
    <row r="2074" spans="1:2" x14ac:dyDescent="0.25">
      <c r="A2074" s="57">
        <v>23153311</v>
      </c>
      <c r="B2074" s="58" t="s">
        <v>7693</v>
      </c>
    </row>
    <row r="2075" spans="1:2" x14ac:dyDescent="0.25">
      <c r="A2075" s="57">
        <v>23153312</v>
      </c>
      <c r="B2075" s="58" t="s">
        <v>17288</v>
      </c>
    </row>
    <row r="2076" spans="1:2" x14ac:dyDescent="0.25">
      <c r="A2076" s="57">
        <v>23153313</v>
      </c>
      <c r="B2076" s="58" t="s">
        <v>6852</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6766</v>
      </c>
    </row>
    <row r="2084" spans="1:2" x14ac:dyDescent="0.25">
      <c r="A2084" s="57">
        <v>23153408</v>
      </c>
      <c r="B2084" s="58" t="s">
        <v>18223</v>
      </c>
    </row>
    <row r="2085" spans="1:2" x14ac:dyDescent="0.25">
      <c r="A2085" s="57">
        <v>23153409</v>
      </c>
      <c r="B2085" s="58" t="s">
        <v>6519</v>
      </c>
    </row>
    <row r="2086" spans="1:2" x14ac:dyDescent="0.25">
      <c r="A2086" s="57">
        <v>23153410</v>
      </c>
      <c r="B2086" s="58" t="s">
        <v>16112</v>
      </c>
    </row>
    <row r="2087" spans="1:2" x14ac:dyDescent="0.25">
      <c r="A2087" s="57">
        <v>23153411</v>
      </c>
      <c r="B2087" s="58" t="s">
        <v>10647</v>
      </c>
    </row>
    <row r="2088" spans="1:2" x14ac:dyDescent="0.25">
      <c r="A2088" s="57">
        <v>23153412</v>
      </c>
      <c r="B2088" s="58" t="s">
        <v>5295</v>
      </c>
    </row>
    <row r="2089" spans="1:2" x14ac:dyDescent="0.25">
      <c r="A2089" s="57">
        <v>23153413</v>
      </c>
      <c r="B2089" s="58" t="s">
        <v>3893</v>
      </c>
    </row>
    <row r="2090" spans="1:2" x14ac:dyDescent="0.25">
      <c r="A2090" s="57">
        <v>23153414</v>
      </c>
      <c r="B2090" s="58" t="s">
        <v>7092</v>
      </c>
    </row>
    <row r="2091" spans="1:2" x14ac:dyDescent="0.25">
      <c r="A2091" s="57">
        <v>23153415</v>
      </c>
      <c r="B2091" s="58" t="s">
        <v>17715</v>
      </c>
    </row>
    <row r="2092" spans="1:2" x14ac:dyDescent="0.25">
      <c r="A2092" s="57">
        <v>23153416</v>
      </c>
      <c r="B2092" s="58" t="s">
        <v>5882</v>
      </c>
    </row>
    <row r="2093" spans="1:2" x14ac:dyDescent="0.25">
      <c r="A2093" s="57">
        <v>23153417</v>
      </c>
      <c r="B2093" s="58" t="s">
        <v>5294</v>
      </c>
    </row>
    <row r="2094" spans="1:2" x14ac:dyDescent="0.25">
      <c r="A2094" s="57">
        <v>23153501</v>
      </c>
      <c r="B2094" s="58" t="s">
        <v>2328</v>
      </c>
    </row>
    <row r="2095" spans="1:2" x14ac:dyDescent="0.25">
      <c r="A2095" s="57">
        <v>23153502</v>
      </c>
      <c r="B2095" s="58" t="s">
        <v>12098</v>
      </c>
    </row>
    <row r="2096" spans="1:2" x14ac:dyDescent="0.25">
      <c r="A2096" s="57">
        <v>23153503</v>
      </c>
      <c r="B2096" s="58" t="s">
        <v>3168</v>
      </c>
    </row>
    <row r="2097" spans="1:2" x14ac:dyDescent="0.25">
      <c r="A2097" s="57">
        <v>23153504</v>
      </c>
      <c r="B2097" s="58" t="s">
        <v>18675</v>
      </c>
    </row>
    <row r="2098" spans="1:2" x14ac:dyDescent="0.25">
      <c r="A2098" s="57">
        <v>23153505</v>
      </c>
      <c r="B2098" s="58" t="s">
        <v>12820</v>
      </c>
    </row>
    <row r="2099" spans="1:2" x14ac:dyDescent="0.25">
      <c r="A2099" s="57">
        <v>23153506</v>
      </c>
      <c r="B2099" s="58" t="s">
        <v>882</v>
      </c>
    </row>
    <row r="2100" spans="1:2" x14ac:dyDescent="0.25">
      <c r="A2100" s="57">
        <v>23153507</v>
      </c>
      <c r="B2100" s="58" t="s">
        <v>14604</v>
      </c>
    </row>
    <row r="2101" spans="1:2" x14ac:dyDescent="0.25">
      <c r="A2101" s="57">
        <v>23153508</v>
      </c>
      <c r="B2101" s="58" t="s">
        <v>11323</v>
      </c>
    </row>
    <row r="2102" spans="1:2" x14ac:dyDescent="0.25">
      <c r="A2102" s="57">
        <v>23161501</v>
      </c>
      <c r="B2102" s="58" t="s">
        <v>15138</v>
      </c>
    </row>
    <row r="2103" spans="1:2" x14ac:dyDescent="0.25">
      <c r="A2103" s="57">
        <v>23161502</v>
      </c>
      <c r="B2103" s="58" t="s">
        <v>8094</v>
      </c>
    </row>
    <row r="2104" spans="1:2" x14ac:dyDescent="0.25">
      <c r="A2104" s="57">
        <v>23161503</v>
      </c>
      <c r="B2104" s="58" t="s">
        <v>5806</v>
      </c>
    </row>
    <row r="2105" spans="1:2" x14ac:dyDescent="0.25">
      <c r="A2105" s="57">
        <v>23161504</v>
      </c>
      <c r="B2105" s="58" t="s">
        <v>3111</v>
      </c>
    </row>
    <row r="2106" spans="1:2" x14ac:dyDescent="0.25">
      <c r="A2106" s="57">
        <v>23161506</v>
      </c>
      <c r="B2106" s="58" t="s">
        <v>10686</v>
      </c>
    </row>
    <row r="2107" spans="1:2" x14ac:dyDescent="0.25">
      <c r="A2107" s="57">
        <v>23161507</v>
      </c>
      <c r="B2107" s="58" t="s">
        <v>14952</v>
      </c>
    </row>
    <row r="2108" spans="1:2" x14ac:dyDescent="0.25">
      <c r="A2108" s="57">
        <v>23161508</v>
      </c>
      <c r="B2108" s="58" t="s">
        <v>17653</v>
      </c>
    </row>
    <row r="2109" spans="1:2" x14ac:dyDescent="0.25">
      <c r="A2109" s="57">
        <v>23161509</v>
      </c>
      <c r="B2109" s="58" t="s">
        <v>1458</v>
      </c>
    </row>
    <row r="2110" spans="1:2" x14ac:dyDescent="0.25">
      <c r="A2110" s="57">
        <v>23161510</v>
      </c>
      <c r="B2110" s="58" t="s">
        <v>11970</v>
      </c>
    </row>
    <row r="2111" spans="1:2" x14ac:dyDescent="0.25">
      <c r="A2111" s="57">
        <v>23161511</v>
      </c>
      <c r="B2111" s="58" t="s">
        <v>2536</v>
      </c>
    </row>
    <row r="2112" spans="1:2" x14ac:dyDescent="0.25">
      <c r="A2112" s="57">
        <v>23161512</v>
      </c>
      <c r="B2112" s="58" t="s">
        <v>12574</v>
      </c>
    </row>
    <row r="2113" spans="1:2" x14ac:dyDescent="0.25">
      <c r="A2113" s="57">
        <v>23161513</v>
      </c>
      <c r="B2113" s="58" t="s">
        <v>11638</v>
      </c>
    </row>
    <row r="2114" spans="1:2" x14ac:dyDescent="0.25">
      <c r="A2114" s="57">
        <v>23161514</v>
      </c>
      <c r="B2114" s="58" t="s">
        <v>18696</v>
      </c>
    </row>
    <row r="2115" spans="1:2" x14ac:dyDescent="0.25">
      <c r="A2115" s="57">
        <v>23161515</v>
      </c>
      <c r="B2115" s="58" t="s">
        <v>8576</v>
      </c>
    </row>
    <row r="2116" spans="1:2" x14ac:dyDescent="0.25">
      <c r="A2116" s="57">
        <v>23161601</v>
      </c>
      <c r="B2116" s="58" t="s">
        <v>15138</v>
      </c>
    </row>
    <row r="2117" spans="1:2" x14ac:dyDescent="0.25">
      <c r="A2117" s="57">
        <v>23161602</v>
      </c>
      <c r="B2117" s="58" t="s">
        <v>17817</v>
      </c>
    </row>
    <row r="2118" spans="1:2" x14ac:dyDescent="0.25">
      <c r="A2118" s="57">
        <v>23161603</v>
      </c>
      <c r="B2118" s="58" t="s">
        <v>4115</v>
      </c>
    </row>
    <row r="2119" spans="1:2" x14ac:dyDescent="0.25">
      <c r="A2119" s="57">
        <v>23161605</v>
      </c>
      <c r="B2119" s="58" t="s">
        <v>8295</v>
      </c>
    </row>
    <row r="2120" spans="1:2" x14ac:dyDescent="0.25">
      <c r="A2120" s="57">
        <v>23161606</v>
      </c>
      <c r="B2120" s="58" t="s">
        <v>11270</v>
      </c>
    </row>
    <row r="2121" spans="1:2" x14ac:dyDescent="0.25">
      <c r="A2121" s="57">
        <v>23161607</v>
      </c>
      <c r="B2121" s="58" t="s">
        <v>6036</v>
      </c>
    </row>
    <row r="2122" spans="1:2" x14ac:dyDescent="0.25">
      <c r="A2122" s="57">
        <v>23161608</v>
      </c>
      <c r="B2122" s="58" t="s">
        <v>10144</v>
      </c>
    </row>
    <row r="2123" spans="1:2" x14ac:dyDescent="0.25">
      <c r="A2123" s="57">
        <v>23171501</v>
      </c>
      <c r="B2123" s="58" t="s">
        <v>13400</v>
      </c>
    </row>
    <row r="2124" spans="1:2" x14ac:dyDescent="0.25">
      <c r="A2124" s="57">
        <v>23171502</v>
      </c>
      <c r="B2124" s="58" t="s">
        <v>1920</v>
      </c>
    </row>
    <row r="2125" spans="1:2" x14ac:dyDescent="0.25">
      <c r="A2125" s="57">
        <v>23171504</v>
      </c>
      <c r="B2125" s="58" t="s">
        <v>4752</v>
      </c>
    </row>
    <row r="2126" spans="1:2" x14ac:dyDescent="0.25">
      <c r="A2126" s="57">
        <v>23171505</v>
      </c>
      <c r="B2126" s="58" t="s">
        <v>15079</v>
      </c>
    </row>
    <row r="2127" spans="1:2" x14ac:dyDescent="0.25">
      <c r="A2127" s="57">
        <v>23171506</v>
      </c>
      <c r="B2127" s="58" t="s">
        <v>2367</v>
      </c>
    </row>
    <row r="2128" spans="1:2" x14ac:dyDescent="0.25">
      <c r="A2128" s="57">
        <v>23171507</v>
      </c>
      <c r="B2128" s="58" t="s">
        <v>17720</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9474</v>
      </c>
    </row>
    <row r="2133" spans="1:2" x14ac:dyDescent="0.25">
      <c r="A2133" s="57">
        <v>23171512</v>
      </c>
      <c r="B2133" s="58" t="s">
        <v>10568</v>
      </c>
    </row>
    <row r="2134" spans="1:2" x14ac:dyDescent="0.25">
      <c r="A2134" s="57">
        <v>23171513</v>
      </c>
      <c r="B2134" s="58" t="s">
        <v>5939</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15871</v>
      </c>
    </row>
    <row r="2140" spans="1:2" x14ac:dyDescent="0.25">
      <c r="A2140" s="57">
        <v>23171520</v>
      </c>
      <c r="B2140" s="58" t="s">
        <v>7455</v>
      </c>
    </row>
    <row r="2141" spans="1:2" x14ac:dyDescent="0.25">
      <c r="A2141" s="57">
        <v>23171521</v>
      </c>
      <c r="B2141" s="58" t="s">
        <v>13407</v>
      </c>
    </row>
    <row r="2142" spans="1:2" x14ac:dyDescent="0.25">
      <c r="A2142" s="57">
        <v>23171522</v>
      </c>
      <c r="B2142" s="58" t="s">
        <v>15973</v>
      </c>
    </row>
    <row r="2143" spans="1:2" x14ac:dyDescent="0.25">
      <c r="A2143" s="57">
        <v>23171523</v>
      </c>
      <c r="B2143" s="58" t="s">
        <v>7385</v>
      </c>
    </row>
    <row r="2144" spans="1:2" x14ac:dyDescent="0.25">
      <c r="A2144" s="57">
        <v>23171524</v>
      </c>
      <c r="B2144" s="58" t="s">
        <v>10218</v>
      </c>
    </row>
    <row r="2145" spans="1:2" x14ac:dyDescent="0.25">
      <c r="A2145" s="57">
        <v>23171525</v>
      </c>
      <c r="B2145" s="58" t="s">
        <v>17801</v>
      </c>
    </row>
    <row r="2146" spans="1:2" x14ac:dyDescent="0.25">
      <c r="A2146" s="57">
        <v>23171526</v>
      </c>
      <c r="B2146" s="58" t="s">
        <v>6303</v>
      </c>
    </row>
    <row r="2147" spans="1:2" x14ac:dyDescent="0.25">
      <c r="A2147" s="57">
        <v>23171527</v>
      </c>
      <c r="B2147" s="58" t="s">
        <v>5481</v>
      </c>
    </row>
    <row r="2148" spans="1:2" x14ac:dyDescent="0.25">
      <c r="A2148" s="57">
        <v>23171528</v>
      </c>
      <c r="B2148" s="58" t="s">
        <v>16743</v>
      </c>
    </row>
    <row r="2149" spans="1:2" x14ac:dyDescent="0.25">
      <c r="A2149" s="57">
        <v>23171529</v>
      </c>
      <c r="B2149" s="58" t="s">
        <v>5807</v>
      </c>
    </row>
    <row r="2150" spans="1:2" x14ac:dyDescent="0.25">
      <c r="A2150" s="57">
        <v>23171530</v>
      </c>
      <c r="B2150" s="58" t="s">
        <v>17605</v>
      </c>
    </row>
    <row r="2151" spans="1:2" x14ac:dyDescent="0.25">
      <c r="A2151" s="57">
        <v>23171531</v>
      </c>
      <c r="B2151" s="58" t="s">
        <v>10313</v>
      </c>
    </row>
    <row r="2152" spans="1:2" x14ac:dyDescent="0.25">
      <c r="A2152" s="57">
        <v>23171532</v>
      </c>
      <c r="B2152" s="58" t="s">
        <v>6736</v>
      </c>
    </row>
    <row r="2153" spans="1:2" x14ac:dyDescent="0.25">
      <c r="A2153" s="57">
        <v>23171533</v>
      </c>
      <c r="B2153" s="58" t="s">
        <v>13597</v>
      </c>
    </row>
    <row r="2154" spans="1:2" x14ac:dyDescent="0.25">
      <c r="A2154" s="57">
        <v>23171534</v>
      </c>
      <c r="B2154" s="58" t="s">
        <v>1683</v>
      </c>
    </row>
    <row r="2155" spans="1:2" x14ac:dyDescent="0.25">
      <c r="A2155" s="57">
        <v>23171535</v>
      </c>
      <c r="B2155" s="58" t="s">
        <v>4820</v>
      </c>
    </row>
    <row r="2156" spans="1:2" x14ac:dyDescent="0.25">
      <c r="A2156" s="57">
        <v>23171536</v>
      </c>
      <c r="B2156" s="58" t="s">
        <v>15782</v>
      </c>
    </row>
    <row r="2157" spans="1:2" x14ac:dyDescent="0.25">
      <c r="A2157" s="57">
        <v>23171537</v>
      </c>
      <c r="B2157" s="58" t="s">
        <v>17355</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12163</v>
      </c>
    </row>
    <row r="2164" spans="1:2" x14ac:dyDescent="0.25">
      <c r="A2164" s="57">
        <v>23171604</v>
      </c>
      <c r="B2164" s="58" t="s">
        <v>14999</v>
      </c>
    </row>
    <row r="2165" spans="1:2" x14ac:dyDescent="0.25">
      <c r="A2165" s="57">
        <v>23171605</v>
      </c>
      <c r="B2165" s="58" t="s">
        <v>16829</v>
      </c>
    </row>
    <row r="2166" spans="1:2" x14ac:dyDescent="0.25">
      <c r="A2166" s="57">
        <v>23171606</v>
      </c>
      <c r="B2166" s="58" t="s">
        <v>14470</v>
      </c>
    </row>
    <row r="2167" spans="1:2" x14ac:dyDescent="0.25">
      <c r="A2167" s="57">
        <v>23171607</v>
      </c>
      <c r="B2167" s="58" t="s">
        <v>11432</v>
      </c>
    </row>
    <row r="2168" spans="1:2" x14ac:dyDescent="0.25">
      <c r="A2168" s="57">
        <v>23171608</v>
      </c>
      <c r="B2168" s="58" t="s">
        <v>5039</v>
      </c>
    </row>
    <row r="2169" spans="1:2" x14ac:dyDescent="0.25">
      <c r="A2169" s="57">
        <v>23171609</v>
      </c>
      <c r="B2169" s="58" t="s">
        <v>5423</v>
      </c>
    </row>
    <row r="2170" spans="1:2" x14ac:dyDescent="0.25">
      <c r="A2170" s="57">
        <v>23171610</v>
      </c>
      <c r="B2170" s="58" t="s">
        <v>16681</v>
      </c>
    </row>
    <row r="2171" spans="1:2" x14ac:dyDescent="0.25">
      <c r="A2171" s="57">
        <v>23171611</v>
      </c>
      <c r="B2171" s="58" t="s">
        <v>11137</v>
      </c>
    </row>
    <row r="2172" spans="1:2" x14ac:dyDescent="0.25">
      <c r="A2172" s="57">
        <v>23171612</v>
      </c>
      <c r="B2172" s="58" t="s">
        <v>6823</v>
      </c>
    </row>
    <row r="2173" spans="1:2" x14ac:dyDescent="0.25">
      <c r="A2173" s="57">
        <v>23171613</v>
      </c>
      <c r="B2173" s="58" t="s">
        <v>6273</v>
      </c>
    </row>
    <row r="2174" spans="1:2" x14ac:dyDescent="0.25">
      <c r="A2174" s="57">
        <v>23171614</v>
      </c>
      <c r="B2174" s="58" t="s">
        <v>14692</v>
      </c>
    </row>
    <row r="2175" spans="1:2" x14ac:dyDescent="0.25">
      <c r="A2175" s="57">
        <v>23171615</v>
      </c>
      <c r="B2175" s="58" t="s">
        <v>11341</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9183</v>
      </c>
    </row>
    <row r="2180" spans="1:2" x14ac:dyDescent="0.25">
      <c r="A2180" s="57">
        <v>23171620</v>
      </c>
      <c r="B2180" s="58" t="s">
        <v>17113</v>
      </c>
    </row>
    <row r="2181" spans="1:2" x14ac:dyDescent="0.25">
      <c r="A2181" s="57">
        <v>23171621</v>
      </c>
      <c r="B2181" s="58" t="s">
        <v>10611</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14706</v>
      </c>
    </row>
    <row r="2188" spans="1:2" x14ac:dyDescent="0.25">
      <c r="A2188" s="57">
        <v>23171705</v>
      </c>
      <c r="B2188" s="58" t="s">
        <v>5541</v>
      </c>
    </row>
    <row r="2189" spans="1:2" x14ac:dyDescent="0.25">
      <c r="A2189" s="57">
        <v>23171706</v>
      </c>
      <c r="B2189" s="58" t="s">
        <v>15185</v>
      </c>
    </row>
    <row r="2190" spans="1:2" x14ac:dyDescent="0.25">
      <c r="A2190" s="57">
        <v>23171707</v>
      </c>
      <c r="B2190" s="58" t="s">
        <v>9210</v>
      </c>
    </row>
    <row r="2191" spans="1:2" x14ac:dyDescent="0.25">
      <c r="A2191" s="57">
        <v>23171708</v>
      </c>
      <c r="B2191" s="58" t="s">
        <v>14781</v>
      </c>
    </row>
    <row r="2192" spans="1:2" x14ac:dyDescent="0.25">
      <c r="A2192" s="57">
        <v>23171801</v>
      </c>
      <c r="B2192" s="58" t="s">
        <v>5111</v>
      </c>
    </row>
    <row r="2193" spans="1:2" x14ac:dyDescent="0.25">
      <c r="A2193" s="57">
        <v>23171802</v>
      </c>
      <c r="B2193" s="58" t="s">
        <v>5553</v>
      </c>
    </row>
    <row r="2194" spans="1:2" x14ac:dyDescent="0.25">
      <c r="A2194" s="57">
        <v>23171803</v>
      </c>
      <c r="B2194" s="58" t="s">
        <v>9946</v>
      </c>
    </row>
    <row r="2195" spans="1:2" x14ac:dyDescent="0.25">
      <c r="A2195" s="57">
        <v>23171804</v>
      </c>
      <c r="B2195" s="58" t="s">
        <v>14700</v>
      </c>
    </row>
    <row r="2196" spans="1:2" x14ac:dyDescent="0.25">
      <c r="A2196" s="57">
        <v>23171805</v>
      </c>
      <c r="B2196" s="58" t="s">
        <v>6428</v>
      </c>
    </row>
    <row r="2197" spans="1:2" x14ac:dyDescent="0.25">
      <c r="A2197" s="57">
        <v>23171806</v>
      </c>
      <c r="B2197" s="58" t="s">
        <v>1455</v>
      </c>
    </row>
    <row r="2198" spans="1:2" x14ac:dyDescent="0.25">
      <c r="A2198" s="57">
        <v>23171901</v>
      </c>
      <c r="B2198" s="58" t="s">
        <v>11136</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9763</v>
      </c>
    </row>
    <row r="2203" spans="1:2" x14ac:dyDescent="0.25">
      <c r="A2203" s="57">
        <v>23171906</v>
      </c>
      <c r="B2203" s="58" t="s">
        <v>1680</v>
      </c>
    </row>
    <row r="2204" spans="1:2" x14ac:dyDescent="0.25">
      <c r="A2204" s="57">
        <v>23172001</v>
      </c>
      <c r="B2204" s="58" t="s">
        <v>10802</v>
      </c>
    </row>
    <row r="2205" spans="1:2" x14ac:dyDescent="0.25">
      <c r="A2205" s="57">
        <v>23172002</v>
      </c>
      <c r="B2205" s="58" t="s">
        <v>2021</v>
      </c>
    </row>
    <row r="2206" spans="1:2" x14ac:dyDescent="0.25">
      <c r="A2206" s="57">
        <v>23172003</v>
      </c>
      <c r="B2206" s="58" t="s">
        <v>14453</v>
      </c>
    </row>
    <row r="2207" spans="1:2" x14ac:dyDescent="0.25">
      <c r="A2207" s="57">
        <v>23172005</v>
      </c>
      <c r="B2207" s="58" t="s">
        <v>10075</v>
      </c>
    </row>
    <row r="2208" spans="1:2" x14ac:dyDescent="0.25">
      <c r="A2208" s="57">
        <v>23172006</v>
      </c>
      <c r="B2208" s="58" t="s">
        <v>1379</v>
      </c>
    </row>
    <row r="2209" spans="1:2" x14ac:dyDescent="0.25">
      <c r="A2209" s="57">
        <v>23172007</v>
      </c>
      <c r="B2209" s="58" t="s">
        <v>4864</v>
      </c>
    </row>
    <row r="2210" spans="1:2" x14ac:dyDescent="0.25">
      <c r="A2210" s="57">
        <v>23172008</v>
      </c>
      <c r="B2210" s="58" t="s">
        <v>11052</v>
      </c>
    </row>
    <row r="2211" spans="1:2" x14ac:dyDescent="0.25">
      <c r="A2211" s="57">
        <v>23172009</v>
      </c>
      <c r="B2211" s="58" t="s">
        <v>15142</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5753</v>
      </c>
    </row>
    <row r="2216" spans="1:2" x14ac:dyDescent="0.25">
      <c r="A2216" s="57">
        <v>23172014</v>
      </c>
      <c r="B2216" s="58" t="s">
        <v>15626</v>
      </c>
    </row>
    <row r="2217" spans="1:2" x14ac:dyDescent="0.25">
      <c r="A2217" s="57">
        <v>23172015</v>
      </c>
      <c r="B2217" s="58" t="s">
        <v>14781</v>
      </c>
    </row>
    <row r="2218" spans="1:2" x14ac:dyDescent="0.25">
      <c r="A2218" s="57">
        <v>23181501</v>
      </c>
      <c r="B2218" s="58" t="s">
        <v>8012</v>
      </c>
    </row>
    <row r="2219" spans="1:2" x14ac:dyDescent="0.25">
      <c r="A2219" s="57">
        <v>23181502</v>
      </c>
      <c r="B2219" s="58" t="s">
        <v>10448</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10179</v>
      </c>
    </row>
    <row r="2226" spans="1:2" x14ac:dyDescent="0.25">
      <c r="A2226" s="57">
        <v>23181510</v>
      </c>
      <c r="B2226" s="58" t="s">
        <v>18004</v>
      </c>
    </row>
    <row r="2227" spans="1:2" x14ac:dyDescent="0.25">
      <c r="A2227" s="57">
        <v>23181511</v>
      </c>
      <c r="B2227" s="58" t="s">
        <v>10882</v>
      </c>
    </row>
    <row r="2228" spans="1:2" x14ac:dyDescent="0.25">
      <c r="A2228" s="57">
        <v>23181512</v>
      </c>
      <c r="B2228" s="58" t="s">
        <v>4986</v>
      </c>
    </row>
    <row r="2229" spans="1:2" x14ac:dyDescent="0.25">
      <c r="A2229" s="57">
        <v>23181513</v>
      </c>
      <c r="B2229" s="58" t="s">
        <v>3757</v>
      </c>
    </row>
    <row r="2230" spans="1:2" x14ac:dyDescent="0.25">
      <c r="A2230" s="57">
        <v>23181601</v>
      </c>
      <c r="B2230" s="58" t="s">
        <v>16267</v>
      </c>
    </row>
    <row r="2231" spans="1:2" x14ac:dyDescent="0.25">
      <c r="A2231" s="57">
        <v>23181602</v>
      </c>
      <c r="B2231" s="58" t="s">
        <v>13631</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10878</v>
      </c>
    </row>
    <row r="2237" spans="1:2" x14ac:dyDescent="0.25">
      <c r="A2237" s="57">
        <v>23181702</v>
      </c>
      <c r="B2237" s="58" t="s">
        <v>13556</v>
      </c>
    </row>
    <row r="2238" spans="1:2" x14ac:dyDescent="0.25">
      <c r="A2238" s="57">
        <v>23181703</v>
      </c>
      <c r="B2238" s="58" t="s">
        <v>9424</v>
      </c>
    </row>
    <row r="2239" spans="1:2" x14ac:dyDescent="0.25">
      <c r="A2239" s="57">
        <v>23181704</v>
      </c>
      <c r="B2239" s="58" t="s">
        <v>7298</v>
      </c>
    </row>
    <row r="2240" spans="1:2" x14ac:dyDescent="0.25">
      <c r="A2240" s="57">
        <v>23181801</v>
      </c>
      <c r="B2240" s="58" t="s">
        <v>13848</v>
      </c>
    </row>
    <row r="2241" spans="1:2" x14ac:dyDescent="0.25">
      <c r="A2241" s="57">
        <v>23181802</v>
      </c>
      <c r="B2241" s="58" t="s">
        <v>11570</v>
      </c>
    </row>
    <row r="2242" spans="1:2" x14ac:dyDescent="0.25">
      <c r="A2242" s="57">
        <v>23181803</v>
      </c>
      <c r="B2242" s="58" t="s">
        <v>13911</v>
      </c>
    </row>
    <row r="2243" spans="1:2" x14ac:dyDescent="0.25">
      <c r="A2243" s="57">
        <v>23181804</v>
      </c>
      <c r="B2243" s="58" t="s">
        <v>2331</v>
      </c>
    </row>
    <row r="2244" spans="1:2" x14ac:dyDescent="0.25">
      <c r="A2244" s="57">
        <v>23191001</v>
      </c>
      <c r="B2244" s="58" t="s">
        <v>15927</v>
      </c>
    </row>
    <row r="2245" spans="1:2" x14ac:dyDescent="0.25">
      <c r="A2245" s="57">
        <v>23191002</v>
      </c>
      <c r="B2245" s="58" t="s">
        <v>8791</v>
      </c>
    </row>
    <row r="2246" spans="1:2" x14ac:dyDescent="0.25">
      <c r="A2246" s="57">
        <v>23191003</v>
      </c>
      <c r="B2246" s="58" t="s">
        <v>18751</v>
      </c>
    </row>
    <row r="2247" spans="1:2" x14ac:dyDescent="0.25">
      <c r="A2247" s="57">
        <v>23191004</v>
      </c>
      <c r="B2247" s="58" t="s">
        <v>11688</v>
      </c>
    </row>
    <row r="2248" spans="1:2" x14ac:dyDescent="0.25">
      <c r="A2248" s="57">
        <v>23191005</v>
      </c>
      <c r="B2248" s="58" t="s">
        <v>7400</v>
      </c>
    </row>
    <row r="2249" spans="1:2" x14ac:dyDescent="0.25">
      <c r="A2249" s="57">
        <v>23191101</v>
      </c>
      <c r="B2249" s="58" t="s">
        <v>13964</v>
      </c>
    </row>
    <row r="2250" spans="1:2" x14ac:dyDescent="0.25">
      <c r="A2250" s="57">
        <v>23191102</v>
      </c>
      <c r="B2250" s="58" t="s">
        <v>6581</v>
      </c>
    </row>
    <row r="2251" spans="1:2" x14ac:dyDescent="0.25">
      <c r="A2251" s="57">
        <v>23191201</v>
      </c>
      <c r="B2251" s="58" t="s">
        <v>13022</v>
      </c>
    </row>
    <row r="2252" spans="1:2" x14ac:dyDescent="0.25">
      <c r="A2252" s="57">
        <v>23191202</v>
      </c>
      <c r="B2252" s="58" t="s">
        <v>1167</v>
      </c>
    </row>
    <row r="2253" spans="1:2" x14ac:dyDescent="0.25">
      <c r="A2253" s="57">
        <v>23201001</v>
      </c>
      <c r="B2253" s="58" t="s">
        <v>6511</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12342</v>
      </c>
    </row>
    <row r="2259" spans="1:2" x14ac:dyDescent="0.25">
      <c r="A2259" s="57">
        <v>23201102</v>
      </c>
      <c r="B2259" s="58" t="s">
        <v>489</v>
      </c>
    </row>
    <row r="2260" spans="1:2" x14ac:dyDescent="0.25">
      <c r="A2260" s="57">
        <v>23201201</v>
      </c>
      <c r="B2260" s="58" t="s">
        <v>12688</v>
      </c>
    </row>
    <row r="2261" spans="1:2" x14ac:dyDescent="0.25">
      <c r="A2261" s="57">
        <v>23201202</v>
      </c>
      <c r="B2261" s="58" t="s">
        <v>18025</v>
      </c>
    </row>
    <row r="2262" spans="1:2" x14ac:dyDescent="0.25">
      <c r="A2262" s="57">
        <v>23211001</v>
      </c>
      <c r="B2262" s="58" t="s">
        <v>12000</v>
      </c>
    </row>
    <row r="2263" spans="1:2" x14ac:dyDescent="0.25">
      <c r="A2263" s="57">
        <v>23211002</v>
      </c>
      <c r="B2263" s="58" t="s">
        <v>1597</v>
      </c>
    </row>
    <row r="2264" spans="1:2" x14ac:dyDescent="0.25">
      <c r="A2264" s="57">
        <v>23211101</v>
      </c>
      <c r="B2264" s="58" t="s">
        <v>10982</v>
      </c>
    </row>
    <row r="2265" spans="1:2" x14ac:dyDescent="0.25">
      <c r="A2265" s="57">
        <v>23221001</v>
      </c>
      <c r="B2265" s="58" t="s">
        <v>1441</v>
      </c>
    </row>
    <row r="2266" spans="1:2" x14ac:dyDescent="0.25">
      <c r="A2266" s="57">
        <v>23221002</v>
      </c>
      <c r="B2266" s="58" t="s">
        <v>6199</v>
      </c>
    </row>
    <row r="2267" spans="1:2" x14ac:dyDescent="0.25">
      <c r="A2267" s="57">
        <v>23221101</v>
      </c>
      <c r="B2267" s="58" t="s">
        <v>16399</v>
      </c>
    </row>
    <row r="2268" spans="1:2" x14ac:dyDescent="0.25">
      <c r="A2268" s="57">
        <v>23221201</v>
      </c>
      <c r="B2268" s="58" t="s">
        <v>15701</v>
      </c>
    </row>
    <row r="2269" spans="1:2" x14ac:dyDescent="0.25">
      <c r="A2269" s="57">
        <v>23231001</v>
      </c>
      <c r="B2269" s="58" t="s">
        <v>7759</v>
      </c>
    </row>
    <row r="2270" spans="1:2" x14ac:dyDescent="0.25">
      <c r="A2270" s="57">
        <v>23231002</v>
      </c>
      <c r="B2270" s="58" t="s">
        <v>17858</v>
      </c>
    </row>
    <row r="2271" spans="1:2" x14ac:dyDescent="0.25">
      <c r="A2271" s="57">
        <v>23231101</v>
      </c>
      <c r="B2271" s="58" t="s">
        <v>13771</v>
      </c>
    </row>
    <row r="2272" spans="1:2" x14ac:dyDescent="0.25">
      <c r="A2272" s="57">
        <v>23231102</v>
      </c>
      <c r="B2272" s="58" t="s">
        <v>13375</v>
      </c>
    </row>
    <row r="2273" spans="1:2" x14ac:dyDescent="0.25">
      <c r="A2273" s="57">
        <v>23231201</v>
      </c>
      <c r="B2273" s="58" t="s">
        <v>12893</v>
      </c>
    </row>
    <row r="2274" spans="1:2" x14ac:dyDescent="0.25">
      <c r="A2274" s="57">
        <v>23231202</v>
      </c>
      <c r="B2274" s="58" t="s">
        <v>9259</v>
      </c>
    </row>
    <row r="2275" spans="1:2" x14ac:dyDescent="0.25">
      <c r="A2275" s="57">
        <v>23231301</v>
      </c>
      <c r="B2275" s="58" t="s">
        <v>5125</v>
      </c>
    </row>
    <row r="2276" spans="1:2" x14ac:dyDescent="0.25">
      <c r="A2276" s="57">
        <v>23231302</v>
      </c>
      <c r="B2276" s="58" t="s">
        <v>9390</v>
      </c>
    </row>
    <row r="2277" spans="1:2" x14ac:dyDescent="0.25">
      <c r="A2277" s="57">
        <v>23231401</v>
      </c>
      <c r="B2277" s="58" t="s">
        <v>14060</v>
      </c>
    </row>
    <row r="2278" spans="1:2" x14ac:dyDescent="0.25">
      <c r="A2278" s="57">
        <v>23231402</v>
      </c>
      <c r="B2278" s="58" t="s">
        <v>15485</v>
      </c>
    </row>
    <row r="2279" spans="1:2" x14ac:dyDescent="0.25">
      <c r="A2279" s="57">
        <v>23231501</v>
      </c>
      <c r="B2279" s="58" t="s">
        <v>12114</v>
      </c>
    </row>
    <row r="2280" spans="1:2" x14ac:dyDescent="0.25">
      <c r="A2280" s="57">
        <v>23231502</v>
      </c>
      <c r="B2280" s="58" t="s">
        <v>4118</v>
      </c>
    </row>
    <row r="2281" spans="1:2" x14ac:dyDescent="0.25">
      <c r="A2281" s="57">
        <v>23231601</v>
      </c>
      <c r="B2281" s="58" t="s">
        <v>10947</v>
      </c>
    </row>
    <row r="2282" spans="1:2" x14ac:dyDescent="0.25">
      <c r="A2282" s="57">
        <v>23231602</v>
      </c>
      <c r="B2282" s="58" t="s">
        <v>8696</v>
      </c>
    </row>
    <row r="2283" spans="1:2" x14ac:dyDescent="0.25">
      <c r="A2283" s="57">
        <v>23231701</v>
      </c>
      <c r="B2283" s="58" t="s">
        <v>10677</v>
      </c>
    </row>
    <row r="2284" spans="1:2" x14ac:dyDescent="0.25">
      <c r="A2284" s="57">
        <v>23231801</v>
      </c>
      <c r="B2284" s="58" t="s">
        <v>12886</v>
      </c>
    </row>
    <row r="2285" spans="1:2" x14ac:dyDescent="0.25">
      <c r="A2285" s="57">
        <v>23231901</v>
      </c>
      <c r="B2285" s="58" t="s">
        <v>17023</v>
      </c>
    </row>
    <row r="2286" spans="1:2" x14ac:dyDescent="0.25">
      <c r="A2286" s="57">
        <v>23231902</v>
      </c>
      <c r="B2286" s="58" t="s">
        <v>9699</v>
      </c>
    </row>
    <row r="2287" spans="1:2" x14ac:dyDescent="0.25">
      <c r="A2287" s="57">
        <v>23231903</v>
      </c>
      <c r="B2287" s="58" t="s">
        <v>1841</v>
      </c>
    </row>
    <row r="2288" spans="1:2" x14ac:dyDescent="0.25">
      <c r="A2288" s="57">
        <v>23232001</v>
      </c>
      <c r="B2288" s="58" t="s">
        <v>9581</v>
      </c>
    </row>
    <row r="2289" spans="1:2" x14ac:dyDescent="0.25">
      <c r="A2289" s="57">
        <v>23232101</v>
      </c>
      <c r="B2289" s="58" t="s">
        <v>4825</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17280</v>
      </c>
    </row>
    <row r="2294" spans="1:2" x14ac:dyDescent="0.25">
      <c r="A2294" s="57">
        <v>24101504</v>
      </c>
      <c r="B2294" s="58" t="s">
        <v>13424</v>
      </c>
    </row>
    <row r="2295" spans="1:2" x14ac:dyDescent="0.25">
      <c r="A2295" s="57">
        <v>24101505</v>
      </c>
      <c r="B2295" s="58" t="s">
        <v>13705</v>
      </c>
    </row>
    <row r="2296" spans="1:2" x14ac:dyDescent="0.25">
      <c r="A2296" s="57">
        <v>24101506</v>
      </c>
      <c r="B2296" s="58" t="s">
        <v>16039</v>
      </c>
    </row>
    <row r="2297" spans="1:2" x14ac:dyDescent="0.25">
      <c r="A2297" s="57">
        <v>24101507</v>
      </c>
      <c r="B2297" s="58" t="s">
        <v>13756</v>
      </c>
    </row>
    <row r="2298" spans="1:2" x14ac:dyDescent="0.25">
      <c r="A2298" s="57">
        <v>24101508</v>
      </c>
      <c r="B2298" s="58" t="s">
        <v>2050</v>
      </c>
    </row>
    <row r="2299" spans="1:2" x14ac:dyDescent="0.25">
      <c r="A2299" s="57">
        <v>24101509</v>
      </c>
      <c r="B2299" s="58" t="s">
        <v>4503</v>
      </c>
    </row>
    <row r="2300" spans="1:2" x14ac:dyDescent="0.25">
      <c r="A2300" s="57">
        <v>24101510</v>
      </c>
      <c r="B2300" s="58" t="s">
        <v>12426</v>
      </c>
    </row>
    <row r="2301" spans="1:2" x14ac:dyDescent="0.25">
      <c r="A2301" s="57">
        <v>24101511</v>
      </c>
      <c r="B2301" s="58" t="s">
        <v>3700</v>
      </c>
    </row>
    <row r="2302" spans="1:2" x14ac:dyDescent="0.25">
      <c r="A2302" s="57">
        <v>24101512</v>
      </c>
      <c r="B2302" s="58" t="s">
        <v>12375</v>
      </c>
    </row>
    <row r="2303" spans="1:2" x14ac:dyDescent="0.25">
      <c r="A2303" s="57">
        <v>24101601</v>
      </c>
      <c r="B2303" s="58" t="s">
        <v>18368</v>
      </c>
    </row>
    <row r="2304" spans="1:2" x14ac:dyDescent="0.25">
      <c r="A2304" s="57">
        <v>24101602</v>
      </c>
      <c r="B2304" s="58" t="s">
        <v>11711</v>
      </c>
    </row>
    <row r="2305" spans="1:2" x14ac:dyDescent="0.25">
      <c r="A2305" s="57">
        <v>24101603</v>
      </c>
      <c r="B2305" s="58" t="s">
        <v>18615</v>
      </c>
    </row>
    <row r="2306" spans="1:2" x14ac:dyDescent="0.25">
      <c r="A2306" s="57">
        <v>24101604</v>
      </c>
      <c r="B2306" s="58" t="s">
        <v>4369</v>
      </c>
    </row>
    <row r="2307" spans="1:2" x14ac:dyDescent="0.25">
      <c r="A2307" s="57">
        <v>24101605</v>
      </c>
      <c r="B2307" s="58" t="s">
        <v>7212</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13463</v>
      </c>
    </row>
    <row r="2312" spans="1:2" x14ac:dyDescent="0.25">
      <c r="A2312" s="57">
        <v>24101611</v>
      </c>
      <c r="B2312" s="58" t="s">
        <v>139</v>
      </c>
    </row>
    <row r="2313" spans="1:2" x14ac:dyDescent="0.25">
      <c r="A2313" s="57">
        <v>24101612</v>
      </c>
      <c r="B2313" s="58" t="s">
        <v>13526</v>
      </c>
    </row>
    <row r="2314" spans="1:2" x14ac:dyDescent="0.25">
      <c r="A2314" s="57">
        <v>24101613</v>
      </c>
      <c r="B2314" s="58" t="s">
        <v>12130</v>
      </c>
    </row>
    <row r="2315" spans="1:2" x14ac:dyDescent="0.25">
      <c r="A2315" s="57">
        <v>24101614</v>
      </c>
      <c r="B2315" s="58" t="s">
        <v>11098</v>
      </c>
    </row>
    <row r="2316" spans="1:2" x14ac:dyDescent="0.25">
      <c r="A2316" s="57">
        <v>24101615</v>
      </c>
      <c r="B2316" s="58" t="s">
        <v>12636</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9679</v>
      </c>
    </row>
    <row r="2321" spans="1:2" x14ac:dyDescent="0.25">
      <c r="A2321" s="57">
        <v>24101620</v>
      </c>
      <c r="B2321" s="58" t="s">
        <v>14588</v>
      </c>
    </row>
    <row r="2322" spans="1:2" x14ac:dyDescent="0.25">
      <c r="A2322" s="57">
        <v>24101621</v>
      </c>
      <c r="B2322" s="58" t="s">
        <v>5011</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9541</v>
      </c>
    </row>
    <row r="2328" spans="1:2" x14ac:dyDescent="0.25">
      <c r="A2328" s="57">
        <v>24101627</v>
      </c>
      <c r="B2328" s="58" t="s">
        <v>7700</v>
      </c>
    </row>
    <row r="2329" spans="1:2" x14ac:dyDescent="0.25">
      <c r="A2329" s="57">
        <v>24101628</v>
      </c>
      <c r="B2329" s="58" t="s">
        <v>6545</v>
      </c>
    </row>
    <row r="2330" spans="1:2" x14ac:dyDescent="0.25">
      <c r="A2330" s="57">
        <v>24101629</v>
      </c>
      <c r="B2330" s="58" t="s">
        <v>2457</v>
      </c>
    </row>
    <row r="2331" spans="1:2" x14ac:dyDescent="0.25">
      <c r="A2331" s="57">
        <v>24101630</v>
      </c>
      <c r="B2331" s="58" t="s">
        <v>7630</v>
      </c>
    </row>
    <row r="2332" spans="1:2" x14ac:dyDescent="0.25">
      <c r="A2332" s="57">
        <v>24101631</v>
      </c>
      <c r="B2332" s="58" t="s">
        <v>13190</v>
      </c>
    </row>
    <row r="2333" spans="1:2" x14ac:dyDescent="0.25">
      <c r="A2333" s="57">
        <v>24101632</v>
      </c>
      <c r="B2333" s="58" t="s">
        <v>4973</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9787</v>
      </c>
    </row>
    <row r="2339" spans="1:2" x14ac:dyDescent="0.25">
      <c r="A2339" s="57">
        <v>24101704</v>
      </c>
      <c r="B2339" s="58" t="s">
        <v>13673</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9608</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12964</v>
      </c>
    </row>
    <row r="2350" spans="1:2" x14ac:dyDescent="0.25">
      <c r="A2350" s="57">
        <v>24101715</v>
      </c>
      <c r="B2350" s="58" t="s">
        <v>5947</v>
      </c>
    </row>
    <row r="2351" spans="1:2" x14ac:dyDescent="0.25">
      <c r="A2351" s="57">
        <v>24101716</v>
      </c>
      <c r="B2351" s="58" t="s">
        <v>4491</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13812</v>
      </c>
    </row>
    <row r="2359" spans="1:2" x14ac:dyDescent="0.25">
      <c r="A2359" s="57">
        <v>24101725</v>
      </c>
      <c r="B2359" s="58" t="s">
        <v>8718</v>
      </c>
    </row>
    <row r="2360" spans="1:2" x14ac:dyDescent="0.25">
      <c r="A2360" s="57">
        <v>24101726</v>
      </c>
      <c r="B2360" s="58" t="s">
        <v>8296</v>
      </c>
    </row>
    <row r="2361" spans="1:2" x14ac:dyDescent="0.25">
      <c r="A2361" s="57">
        <v>24101727</v>
      </c>
      <c r="B2361" s="58" t="s">
        <v>15935</v>
      </c>
    </row>
    <row r="2362" spans="1:2" x14ac:dyDescent="0.25">
      <c r="A2362" s="57">
        <v>24101728</v>
      </c>
      <c r="B2362" s="58" t="s">
        <v>16446</v>
      </c>
    </row>
    <row r="2363" spans="1:2" x14ac:dyDescent="0.25">
      <c r="A2363" s="57">
        <v>24101801</v>
      </c>
      <c r="B2363" s="58" t="s">
        <v>9058</v>
      </c>
    </row>
    <row r="2364" spans="1:2" x14ac:dyDescent="0.25">
      <c r="A2364" s="57">
        <v>24101802</v>
      </c>
      <c r="B2364" s="58" t="s">
        <v>9343</v>
      </c>
    </row>
    <row r="2365" spans="1:2" x14ac:dyDescent="0.25">
      <c r="A2365" s="57">
        <v>24101803</v>
      </c>
      <c r="B2365" s="58" t="s">
        <v>2124</v>
      </c>
    </row>
    <row r="2366" spans="1:2" x14ac:dyDescent="0.25">
      <c r="A2366" s="57">
        <v>24101804</v>
      </c>
      <c r="B2366" s="58" t="s">
        <v>232</v>
      </c>
    </row>
    <row r="2367" spans="1:2" x14ac:dyDescent="0.25">
      <c r="A2367" s="57">
        <v>24101805</v>
      </c>
      <c r="B2367" s="58" t="s">
        <v>9886</v>
      </c>
    </row>
    <row r="2368" spans="1:2" x14ac:dyDescent="0.25">
      <c r="A2368" s="57">
        <v>24101806</v>
      </c>
      <c r="B2368" s="58" t="s">
        <v>13484</v>
      </c>
    </row>
    <row r="2369" spans="1:2" x14ac:dyDescent="0.25">
      <c r="A2369" s="57">
        <v>24101807</v>
      </c>
      <c r="B2369" s="58" t="s">
        <v>12264</v>
      </c>
    </row>
    <row r="2370" spans="1:2" x14ac:dyDescent="0.25">
      <c r="A2370" s="57">
        <v>24101808</v>
      </c>
      <c r="B2370" s="58" t="s">
        <v>8460</v>
      </c>
    </row>
    <row r="2371" spans="1:2" x14ac:dyDescent="0.25">
      <c r="A2371" s="57">
        <v>24101809</v>
      </c>
      <c r="B2371" s="58" t="s">
        <v>15958</v>
      </c>
    </row>
    <row r="2372" spans="1:2" x14ac:dyDescent="0.25">
      <c r="A2372" s="57">
        <v>24101901</v>
      </c>
      <c r="B2372" s="58" t="s">
        <v>8283</v>
      </c>
    </row>
    <row r="2373" spans="1:2" x14ac:dyDescent="0.25">
      <c r="A2373" s="57">
        <v>24101902</v>
      </c>
      <c r="B2373" s="58" t="s">
        <v>14833</v>
      </c>
    </row>
    <row r="2374" spans="1:2" x14ac:dyDescent="0.25">
      <c r="A2374" s="57">
        <v>24101903</v>
      </c>
      <c r="B2374" s="58" t="s">
        <v>12148</v>
      </c>
    </row>
    <row r="2375" spans="1:2" x14ac:dyDescent="0.25">
      <c r="A2375" s="57">
        <v>24101904</v>
      </c>
      <c r="B2375" s="58" t="s">
        <v>5382</v>
      </c>
    </row>
    <row r="2376" spans="1:2" x14ac:dyDescent="0.25">
      <c r="A2376" s="57">
        <v>24101905</v>
      </c>
      <c r="B2376" s="58" t="s">
        <v>17566</v>
      </c>
    </row>
    <row r="2377" spans="1:2" x14ac:dyDescent="0.25">
      <c r="A2377" s="57">
        <v>24101906</v>
      </c>
      <c r="B2377" s="58" t="s">
        <v>2505</v>
      </c>
    </row>
    <row r="2378" spans="1:2" x14ac:dyDescent="0.25">
      <c r="A2378" s="57">
        <v>24101907</v>
      </c>
      <c r="B2378" s="58" t="s">
        <v>14450</v>
      </c>
    </row>
    <row r="2379" spans="1:2" x14ac:dyDescent="0.25">
      <c r="A2379" s="57">
        <v>24102001</v>
      </c>
      <c r="B2379" s="58" t="s">
        <v>8599</v>
      </c>
    </row>
    <row r="2380" spans="1:2" x14ac:dyDescent="0.25">
      <c r="A2380" s="57">
        <v>24102002</v>
      </c>
      <c r="B2380" s="58" t="s">
        <v>10747</v>
      </c>
    </row>
    <row r="2381" spans="1:2" x14ac:dyDescent="0.25">
      <c r="A2381" s="57">
        <v>24102004</v>
      </c>
      <c r="B2381" s="58" t="s">
        <v>7077</v>
      </c>
    </row>
    <row r="2382" spans="1:2" x14ac:dyDescent="0.25">
      <c r="A2382" s="57">
        <v>24102005</v>
      </c>
      <c r="B2382" s="58" t="s">
        <v>14671</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10478</v>
      </c>
    </row>
    <row r="2387" spans="1:2" x14ac:dyDescent="0.25">
      <c r="A2387" s="57">
        <v>24102102</v>
      </c>
      <c r="B2387" s="58" t="s">
        <v>4877</v>
      </c>
    </row>
    <row r="2388" spans="1:2" x14ac:dyDescent="0.25">
      <c r="A2388" s="57">
        <v>24102103</v>
      </c>
      <c r="B2388" s="58" t="s">
        <v>7230</v>
      </c>
    </row>
    <row r="2389" spans="1:2" x14ac:dyDescent="0.25">
      <c r="A2389" s="57">
        <v>24102104</v>
      </c>
      <c r="B2389" s="58" t="s">
        <v>16684</v>
      </c>
    </row>
    <row r="2390" spans="1:2" x14ac:dyDescent="0.25">
      <c r="A2390" s="57">
        <v>24102105</v>
      </c>
      <c r="B2390" s="58" t="s">
        <v>13060</v>
      </c>
    </row>
    <row r="2391" spans="1:2" x14ac:dyDescent="0.25">
      <c r="A2391" s="57">
        <v>24102106</v>
      </c>
      <c r="B2391" s="58" t="s">
        <v>858</v>
      </c>
    </row>
    <row r="2392" spans="1:2" x14ac:dyDescent="0.25">
      <c r="A2392" s="57">
        <v>24102107</v>
      </c>
      <c r="B2392" s="58" t="s">
        <v>6387</v>
      </c>
    </row>
    <row r="2393" spans="1:2" x14ac:dyDescent="0.25">
      <c r="A2393" s="57">
        <v>24102108</v>
      </c>
      <c r="B2393" s="58" t="s">
        <v>13660</v>
      </c>
    </row>
    <row r="2394" spans="1:2" x14ac:dyDescent="0.25">
      <c r="A2394" s="57">
        <v>24102109</v>
      </c>
      <c r="B2394" s="58" t="s">
        <v>9243</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11123</v>
      </c>
    </row>
    <row r="2403" spans="1:2" x14ac:dyDescent="0.25">
      <c r="A2403" s="57">
        <v>24111505</v>
      </c>
      <c r="B2403" s="58" t="s">
        <v>12894</v>
      </c>
    </row>
    <row r="2404" spans="1:2" x14ac:dyDescent="0.25">
      <c r="A2404" s="57">
        <v>24111506</v>
      </c>
      <c r="B2404" s="58" t="s">
        <v>4519</v>
      </c>
    </row>
    <row r="2405" spans="1:2" x14ac:dyDescent="0.25">
      <c r="A2405" s="57">
        <v>24111507</v>
      </c>
      <c r="B2405" s="58" t="s">
        <v>6160</v>
      </c>
    </row>
    <row r="2406" spans="1:2" x14ac:dyDescent="0.25">
      <c r="A2406" s="57">
        <v>24111508</v>
      </c>
      <c r="B2406" s="58" t="s">
        <v>13620</v>
      </c>
    </row>
    <row r="2407" spans="1:2" x14ac:dyDescent="0.25">
      <c r="A2407" s="57">
        <v>24111509</v>
      </c>
      <c r="B2407" s="58" t="s">
        <v>16019</v>
      </c>
    </row>
    <row r="2408" spans="1:2" x14ac:dyDescent="0.25">
      <c r="A2408" s="57">
        <v>24111801</v>
      </c>
      <c r="B2408" s="58" t="s">
        <v>2977</v>
      </c>
    </row>
    <row r="2409" spans="1:2" x14ac:dyDescent="0.25">
      <c r="A2409" s="57">
        <v>24111802</v>
      </c>
      <c r="B2409" s="58" t="s">
        <v>12734</v>
      </c>
    </row>
    <row r="2410" spans="1:2" x14ac:dyDescent="0.25">
      <c r="A2410" s="57">
        <v>24111803</v>
      </c>
      <c r="B2410" s="58" t="s">
        <v>7390</v>
      </c>
    </row>
    <row r="2411" spans="1:2" x14ac:dyDescent="0.25">
      <c r="A2411" s="57">
        <v>24111804</v>
      </c>
      <c r="B2411" s="58" t="s">
        <v>15981</v>
      </c>
    </row>
    <row r="2412" spans="1:2" x14ac:dyDescent="0.25">
      <c r="A2412" s="57">
        <v>24111805</v>
      </c>
      <c r="B2412" s="58" t="s">
        <v>12870</v>
      </c>
    </row>
    <row r="2413" spans="1:2" x14ac:dyDescent="0.25">
      <c r="A2413" s="57">
        <v>24111806</v>
      </c>
      <c r="B2413" s="58" t="s">
        <v>1816</v>
      </c>
    </row>
    <row r="2414" spans="1:2" x14ac:dyDescent="0.25">
      <c r="A2414" s="57">
        <v>24111807</v>
      </c>
      <c r="B2414" s="58" t="s">
        <v>10274</v>
      </c>
    </row>
    <row r="2415" spans="1:2" x14ac:dyDescent="0.25">
      <c r="A2415" s="57">
        <v>24111808</v>
      </c>
      <c r="B2415" s="58" t="s">
        <v>5558</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12524</v>
      </c>
    </row>
    <row r="2420" spans="1:2" x14ac:dyDescent="0.25">
      <c r="A2420" s="57">
        <v>24111813</v>
      </c>
      <c r="B2420" s="58" t="s">
        <v>6023</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12707</v>
      </c>
    </row>
    <row r="2425" spans="1:2" x14ac:dyDescent="0.25">
      <c r="A2425" s="57">
        <v>24112101</v>
      </c>
      <c r="B2425" s="58" t="s">
        <v>13904</v>
      </c>
    </row>
    <row r="2426" spans="1:2" x14ac:dyDescent="0.25">
      <c r="A2426" s="57">
        <v>24112102</v>
      </c>
      <c r="B2426" s="58" t="s">
        <v>13900</v>
      </c>
    </row>
    <row r="2427" spans="1:2" x14ac:dyDescent="0.25">
      <c r="A2427" s="57">
        <v>24112108</v>
      </c>
      <c r="B2427" s="58" t="s">
        <v>18086</v>
      </c>
    </row>
    <row r="2428" spans="1:2" x14ac:dyDescent="0.25">
      <c r="A2428" s="57">
        <v>24112109</v>
      </c>
      <c r="B2428" s="58" t="s">
        <v>1529</v>
      </c>
    </row>
    <row r="2429" spans="1:2" x14ac:dyDescent="0.25">
      <c r="A2429" s="57">
        <v>24112110</v>
      </c>
      <c r="B2429" s="58" t="s">
        <v>11600</v>
      </c>
    </row>
    <row r="2430" spans="1:2" x14ac:dyDescent="0.25">
      <c r="A2430" s="57">
        <v>24112111</v>
      </c>
      <c r="B2430" s="58" t="s">
        <v>17669</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9548</v>
      </c>
    </row>
    <row r="2438" spans="1:2" x14ac:dyDescent="0.25">
      <c r="A2438" s="57">
        <v>24112401</v>
      </c>
      <c r="B2438" s="58" t="s">
        <v>136</v>
      </c>
    </row>
    <row r="2439" spans="1:2" x14ac:dyDescent="0.25">
      <c r="A2439" s="57">
        <v>24112402</v>
      </c>
      <c r="B2439" s="58" t="s">
        <v>12118</v>
      </c>
    </row>
    <row r="2440" spans="1:2" x14ac:dyDescent="0.25">
      <c r="A2440" s="57">
        <v>24112403</v>
      </c>
      <c r="B2440" s="58" t="s">
        <v>12195</v>
      </c>
    </row>
    <row r="2441" spans="1:2" x14ac:dyDescent="0.25">
      <c r="A2441" s="57">
        <v>24112404</v>
      </c>
      <c r="B2441" s="58" t="s">
        <v>16988</v>
      </c>
    </row>
    <row r="2442" spans="1:2" x14ac:dyDescent="0.25">
      <c r="A2442" s="57">
        <v>24112405</v>
      </c>
      <c r="B2442" s="58" t="s">
        <v>238</v>
      </c>
    </row>
    <row r="2443" spans="1:2" x14ac:dyDescent="0.25">
      <c r="A2443" s="57">
        <v>24112406</v>
      </c>
      <c r="B2443" s="58" t="s">
        <v>12160</v>
      </c>
    </row>
    <row r="2444" spans="1:2" x14ac:dyDescent="0.25">
      <c r="A2444" s="57">
        <v>24112407</v>
      </c>
      <c r="B2444" s="58" t="s">
        <v>4349</v>
      </c>
    </row>
    <row r="2445" spans="1:2" x14ac:dyDescent="0.25">
      <c r="A2445" s="57">
        <v>24112408</v>
      </c>
      <c r="B2445" s="58" t="s">
        <v>14736</v>
      </c>
    </row>
    <row r="2446" spans="1:2" x14ac:dyDescent="0.25">
      <c r="A2446" s="57">
        <v>24112409</v>
      </c>
      <c r="B2446" s="58" t="s">
        <v>5115</v>
      </c>
    </row>
    <row r="2447" spans="1:2" x14ac:dyDescent="0.25">
      <c r="A2447" s="57">
        <v>24112501</v>
      </c>
      <c r="B2447" s="58" t="s">
        <v>7831</v>
      </c>
    </row>
    <row r="2448" spans="1:2" x14ac:dyDescent="0.25">
      <c r="A2448" s="57">
        <v>24112502</v>
      </c>
      <c r="B2448" s="58" t="s">
        <v>3641</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10938</v>
      </c>
    </row>
    <row r="2455" spans="1:2" x14ac:dyDescent="0.25">
      <c r="A2455" s="57">
        <v>24121503</v>
      </c>
      <c r="B2455" s="58" t="s">
        <v>10930</v>
      </c>
    </row>
    <row r="2456" spans="1:2" x14ac:dyDescent="0.25">
      <c r="A2456" s="57">
        <v>24121504</v>
      </c>
      <c r="B2456" s="58" t="s">
        <v>1373</v>
      </c>
    </row>
    <row r="2457" spans="1:2" x14ac:dyDescent="0.25">
      <c r="A2457" s="57">
        <v>24121506</v>
      </c>
      <c r="B2457" s="58" t="s">
        <v>4515</v>
      </c>
    </row>
    <row r="2458" spans="1:2" x14ac:dyDescent="0.25">
      <c r="A2458" s="57">
        <v>24121507</v>
      </c>
      <c r="B2458" s="58" t="s">
        <v>12564</v>
      </c>
    </row>
    <row r="2459" spans="1:2" x14ac:dyDescent="0.25">
      <c r="A2459" s="57">
        <v>24121508</v>
      </c>
      <c r="B2459" s="58" t="s">
        <v>2766</v>
      </c>
    </row>
    <row r="2460" spans="1:2" x14ac:dyDescent="0.25">
      <c r="A2460" s="57">
        <v>24121509</v>
      </c>
      <c r="B2460" s="58" t="s">
        <v>3782</v>
      </c>
    </row>
    <row r="2461" spans="1:2" x14ac:dyDescent="0.25">
      <c r="A2461" s="57">
        <v>24121801</v>
      </c>
      <c r="B2461" s="58" t="s">
        <v>12352</v>
      </c>
    </row>
    <row r="2462" spans="1:2" x14ac:dyDescent="0.25">
      <c r="A2462" s="57">
        <v>24121802</v>
      </c>
      <c r="B2462" s="58" t="s">
        <v>14236</v>
      </c>
    </row>
    <row r="2463" spans="1:2" x14ac:dyDescent="0.25">
      <c r="A2463" s="57">
        <v>24121803</v>
      </c>
      <c r="B2463" s="58" t="s">
        <v>9662</v>
      </c>
    </row>
    <row r="2464" spans="1:2" x14ac:dyDescent="0.25">
      <c r="A2464" s="57">
        <v>24121804</v>
      </c>
      <c r="B2464" s="58" t="s">
        <v>638</v>
      </c>
    </row>
    <row r="2465" spans="1:2" x14ac:dyDescent="0.25">
      <c r="A2465" s="57">
        <v>24121805</v>
      </c>
      <c r="B2465" s="58" t="s">
        <v>1850</v>
      </c>
    </row>
    <row r="2466" spans="1:2" x14ac:dyDescent="0.25">
      <c r="A2466" s="57">
        <v>24121806</v>
      </c>
      <c r="B2466" s="58" t="s">
        <v>13932</v>
      </c>
    </row>
    <row r="2467" spans="1:2" x14ac:dyDescent="0.25">
      <c r="A2467" s="57">
        <v>24121807</v>
      </c>
      <c r="B2467" s="58" t="s">
        <v>10893</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12482</v>
      </c>
    </row>
    <row r="2476" spans="1:2" x14ac:dyDescent="0.25">
      <c r="A2476" s="57">
        <v>24131503</v>
      </c>
      <c r="B2476" s="58" t="s">
        <v>4433</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7982</v>
      </c>
    </row>
    <row r="2487" spans="1:2" x14ac:dyDescent="0.25">
      <c r="A2487" s="57">
        <v>24131901</v>
      </c>
      <c r="B2487" s="58" t="s">
        <v>5141</v>
      </c>
    </row>
    <row r="2488" spans="1:2" x14ac:dyDescent="0.25">
      <c r="A2488" s="57">
        <v>24131902</v>
      </c>
      <c r="B2488" s="58" t="s">
        <v>12457</v>
      </c>
    </row>
    <row r="2489" spans="1:2" x14ac:dyDescent="0.25">
      <c r="A2489" s="57">
        <v>24141501</v>
      </c>
      <c r="B2489" s="58" t="s">
        <v>932</v>
      </c>
    </row>
    <row r="2490" spans="1:2" x14ac:dyDescent="0.25">
      <c r="A2490" s="57">
        <v>24141502</v>
      </c>
      <c r="B2490" s="58" t="s">
        <v>7991</v>
      </c>
    </row>
    <row r="2491" spans="1:2" x14ac:dyDescent="0.25">
      <c r="A2491" s="57">
        <v>24141504</v>
      </c>
      <c r="B2491" s="58" t="s">
        <v>18095</v>
      </c>
    </row>
    <row r="2492" spans="1:2" x14ac:dyDescent="0.25">
      <c r="A2492" s="57">
        <v>24141506</v>
      </c>
      <c r="B2492" s="58" t="s">
        <v>4899</v>
      </c>
    </row>
    <row r="2493" spans="1:2" x14ac:dyDescent="0.25">
      <c r="A2493" s="57">
        <v>24141507</v>
      </c>
      <c r="B2493" s="58" t="s">
        <v>13034</v>
      </c>
    </row>
    <row r="2494" spans="1:2" x14ac:dyDescent="0.25">
      <c r="A2494" s="57">
        <v>24141508</v>
      </c>
      <c r="B2494" s="58" t="s">
        <v>7526</v>
      </c>
    </row>
    <row r="2495" spans="1:2" x14ac:dyDescent="0.25">
      <c r="A2495" s="57">
        <v>24141509</v>
      </c>
      <c r="B2495" s="58" t="s">
        <v>10559</v>
      </c>
    </row>
    <row r="2496" spans="1:2" x14ac:dyDescent="0.25">
      <c r="A2496" s="57">
        <v>24141510</v>
      </c>
      <c r="B2496" s="58" t="s">
        <v>7066</v>
      </c>
    </row>
    <row r="2497" spans="1:2" x14ac:dyDescent="0.25">
      <c r="A2497" s="57">
        <v>24141511</v>
      </c>
      <c r="B2497" s="58" t="s">
        <v>2223</v>
      </c>
    </row>
    <row r="2498" spans="1:2" x14ac:dyDescent="0.25">
      <c r="A2498" s="57">
        <v>24141512</v>
      </c>
      <c r="B2498" s="58" t="s">
        <v>17951</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17702</v>
      </c>
    </row>
    <row r="2504" spans="1:2" x14ac:dyDescent="0.25">
      <c r="A2504" s="57">
        <v>24141603</v>
      </c>
      <c r="B2504" s="58" t="s">
        <v>11641</v>
      </c>
    </row>
    <row r="2505" spans="1:2" x14ac:dyDescent="0.25">
      <c r="A2505" s="57">
        <v>24141604</v>
      </c>
      <c r="B2505" s="58" t="s">
        <v>6903</v>
      </c>
    </row>
    <row r="2506" spans="1:2" x14ac:dyDescent="0.25">
      <c r="A2506" s="57">
        <v>24141605</v>
      </c>
      <c r="B2506" s="58" t="s">
        <v>5816</v>
      </c>
    </row>
    <row r="2507" spans="1:2" x14ac:dyDescent="0.25">
      <c r="A2507" s="57">
        <v>24141606</v>
      </c>
      <c r="B2507" s="58" t="s">
        <v>705</v>
      </c>
    </row>
    <row r="2508" spans="1:2" x14ac:dyDescent="0.25">
      <c r="A2508" s="57">
        <v>24141607</v>
      </c>
      <c r="B2508" s="58" t="s">
        <v>13291</v>
      </c>
    </row>
    <row r="2509" spans="1:2" x14ac:dyDescent="0.25">
      <c r="A2509" s="57">
        <v>24141608</v>
      </c>
      <c r="B2509" s="58" t="s">
        <v>17336</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13522</v>
      </c>
    </row>
    <row r="2514" spans="1:2" x14ac:dyDescent="0.25">
      <c r="A2514" s="57">
        <v>24141705</v>
      </c>
      <c r="B2514" s="58" t="s">
        <v>8233</v>
      </c>
    </row>
    <row r="2515" spans="1:2" x14ac:dyDescent="0.25">
      <c r="A2515" s="57">
        <v>24141706</v>
      </c>
      <c r="B2515" s="58" t="s">
        <v>15729</v>
      </c>
    </row>
    <row r="2516" spans="1:2" x14ac:dyDescent="0.25">
      <c r="A2516" s="57">
        <v>24141707</v>
      </c>
      <c r="B2516" s="58" t="s">
        <v>17496</v>
      </c>
    </row>
    <row r="2517" spans="1:2" x14ac:dyDescent="0.25">
      <c r="A2517" s="57">
        <v>24141708</v>
      </c>
      <c r="B2517" s="58" t="s">
        <v>12106</v>
      </c>
    </row>
    <row r="2518" spans="1:2" x14ac:dyDescent="0.25">
      <c r="A2518" s="57">
        <v>24141709</v>
      </c>
      <c r="B2518" s="58" t="s">
        <v>9537</v>
      </c>
    </row>
    <row r="2519" spans="1:2" x14ac:dyDescent="0.25">
      <c r="A2519" s="57">
        <v>25101501</v>
      </c>
      <c r="B2519" s="58" t="s">
        <v>16741</v>
      </c>
    </row>
    <row r="2520" spans="1:2" x14ac:dyDescent="0.25">
      <c r="A2520" s="57">
        <v>25101502</v>
      </c>
      <c r="B2520" s="58" t="s">
        <v>18147</v>
      </c>
    </row>
    <row r="2521" spans="1:2" x14ac:dyDescent="0.25">
      <c r="A2521" s="57">
        <v>25101503</v>
      </c>
      <c r="B2521" s="58" t="s">
        <v>13630</v>
      </c>
    </row>
    <row r="2522" spans="1:2" x14ac:dyDescent="0.25">
      <c r="A2522" s="57">
        <v>25101504</v>
      </c>
      <c r="B2522" s="58" t="s">
        <v>6189</v>
      </c>
    </row>
    <row r="2523" spans="1:2" x14ac:dyDescent="0.25">
      <c r="A2523" s="57">
        <v>25101505</v>
      </c>
      <c r="B2523" s="58" t="s">
        <v>14077</v>
      </c>
    </row>
    <row r="2524" spans="1:2" x14ac:dyDescent="0.25">
      <c r="A2524" s="57">
        <v>25101506</v>
      </c>
      <c r="B2524" s="58" t="s">
        <v>9401</v>
      </c>
    </row>
    <row r="2525" spans="1:2" x14ac:dyDescent="0.25">
      <c r="A2525" s="57">
        <v>25101507</v>
      </c>
      <c r="B2525" s="58" t="s">
        <v>14570</v>
      </c>
    </row>
    <row r="2526" spans="1:2" x14ac:dyDescent="0.25">
      <c r="A2526" s="57">
        <v>25101508</v>
      </c>
      <c r="B2526" s="58" t="s">
        <v>13501</v>
      </c>
    </row>
    <row r="2527" spans="1:2" x14ac:dyDescent="0.25">
      <c r="A2527" s="57">
        <v>25101601</v>
      </c>
      <c r="B2527" s="58" t="s">
        <v>15811</v>
      </c>
    </row>
    <row r="2528" spans="1:2" x14ac:dyDescent="0.25">
      <c r="A2528" s="57">
        <v>25101602</v>
      </c>
      <c r="B2528" s="58" t="s">
        <v>11415</v>
      </c>
    </row>
    <row r="2529" spans="1:2" x14ac:dyDescent="0.25">
      <c r="A2529" s="57">
        <v>25101604</v>
      </c>
      <c r="B2529" s="58" t="s">
        <v>10421</v>
      </c>
    </row>
    <row r="2530" spans="1:2" x14ac:dyDescent="0.25">
      <c r="A2530" s="57">
        <v>25101609</v>
      </c>
      <c r="B2530" s="58" t="s">
        <v>2702</v>
      </c>
    </row>
    <row r="2531" spans="1:2" x14ac:dyDescent="0.25">
      <c r="A2531" s="57">
        <v>25101610</v>
      </c>
      <c r="B2531" s="58" t="s">
        <v>1857</v>
      </c>
    </row>
    <row r="2532" spans="1:2" x14ac:dyDescent="0.25">
      <c r="A2532" s="57">
        <v>25101611</v>
      </c>
      <c r="B2532" s="58" t="s">
        <v>13866</v>
      </c>
    </row>
    <row r="2533" spans="1:2" x14ac:dyDescent="0.25">
      <c r="A2533" s="57">
        <v>25101701</v>
      </c>
      <c r="B2533" s="58" t="s">
        <v>4272</v>
      </c>
    </row>
    <row r="2534" spans="1:2" x14ac:dyDescent="0.25">
      <c r="A2534" s="57">
        <v>25101702</v>
      </c>
      <c r="B2534" s="58" t="s">
        <v>16300</v>
      </c>
    </row>
    <row r="2535" spans="1:2" x14ac:dyDescent="0.25">
      <c r="A2535" s="57">
        <v>25101703</v>
      </c>
      <c r="B2535" s="58" t="s">
        <v>466</v>
      </c>
    </row>
    <row r="2536" spans="1:2" x14ac:dyDescent="0.25">
      <c r="A2536" s="57">
        <v>25101801</v>
      </c>
      <c r="B2536" s="58" t="s">
        <v>12741</v>
      </c>
    </row>
    <row r="2537" spans="1:2" x14ac:dyDescent="0.25">
      <c r="A2537" s="57">
        <v>25101802</v>
      </c>
      <c r="B2537" s="58" t="s">
        <v>2212</v>
      </c>
    </row>
    <row r="2538" spans="1:2" x14ac:dyDescent="0.25">
      <c r="A2538" s="57">
        <v>25101803</v>
      </c>
      <c r="B2538" s="58" t="s">
        <v>16223</v>
      </c>
    </row>
    <row r="2539" spans="1:2" x14ac:dyDescent="0.25">
      <c r="A2539" s="57">
        <v>25101901</v>
      </c>
      <c r="B2539" s="58" t="s">
        <v>5809</v>
      </c>
    </row>
    <row r="2540" spans="1:2" x14ac:dyDescent="0.25">
      <c r="A2540" s="57">
        <v>25101902</v>
      </c>
      <c r="B2540" s="58" t="s">
        <v>15553</v>
      </c>
    </row>
    <row r="2541" spans="1:2" x14ac:dyDescent="0.25">
      <c r="A2541" s="57">
        <v>25101903</v>
      </c>
      <c r="B2541" s="58" t="s">
        <v>14376</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9447</v>
      </c>
    </row>
    <row r="2547" spans="1:2" x14ac:dyDescent="0.25">
      <c r="A2547" s="57">
        <v>25102001</v>
      </c>
      <c r="B2547" s="58" t="s">
        <v>15993</v>
      </c>
    </row>
    <row r="2548" spans="1:2" x14ac:dyDescent="0.25">
      <c r="A2548" s="57">
        <v>25102002</v>
      </c>
      <c r="B2548" s="58" t="s">
        <v>10969</v>
      </c>
    </row>
    <row r="2549" spans="1:2" x14ac:dyDescent="0.25">
      <c r="A2549" s="57">
        <v>25102003</v>
      </c>
      <c r="B2549" s="58" t="s">
        <v>1497</v>
      </c>
    </row>
    <row r="2550" spans="1:2" x14ac:dyDescent="0.25">
      <c r="A2550" s="57">
        <v>25102101</v>
      </c>
      <c r="B2550" s="58" t="s">
        <v>11548</v>
      </c>
    </row>
    <row r="2551" spans="1:2" x14ac:dyDescent="0.25">
      <c r="A2551" s="57">
        <v>25102102</v>
      </c>
      <c r="B2551" s="58" t="s">
        <v>12936</v>
      </c>
    </row>
    <row r="2552" spans="1:2" x14ac:dyDescent="0.25">
      <c r="A2552" s="57">
        <v>25102103</v>
      </c>
      <c r="B2552" s="58" t="s">
        <v>5887</v>
      </c>
    </row>
    <row r="2553" spans="1:2" x14ac:dyDescent="0.25">
      <c r="A2553" s="57">
        <v>25102104</v>
      </c>
      <c r="B2553" s="58" t="s">
        <v>13744</v>
      </c>
    </row>
    <row r="2554" spans="1:2" x14ac:dyDescent="0.25">
      <c r="A2554" s="57">
        <v>25102105</v>
      </c>
      <c r="B2554" s="58" t="s">
        <v>17314</v>
      </c>
    </row>
    <row r="2555" spans="1:2" x14ac:dyDescent="0.25">
      <c r="A2555" s="57">
        <v>25102106</v>
      </c>
      <c r="B2555" s="58" t="s">
        <v>7756</v>
      </c>
    </row>
    <row r="2556" spans="1:2" x14ac:dyDescent="0.25">
      <c r="A2556" s="57">
        <v>25111501</v>
      </c>
      <c r="B2556" s="58" t="s">
        <v>9276</v>
      </c>
    </row>
    <row r="2557" spans="1:2" x14ac:dyDescent="0.25">
      <c r="A2557" s="57">
        <v>25111502</v>
      </c>
      <c r="B2557" s="58" t="s">
        <v>14787</v>
      </c>
    </row>
    <row r="2558" spans="1:2" x14ac:dyDescent="0.25">
      <c r="A2558" s="57">
        <v>25111503</v>
      </c>
      <c r="B2558" s="58" t="s">
        <v>12495</v>
      </c>
    </row>
    <row r="2559" spans="1:2" x14ac:dyDescent="0.25">
      <c r="A2559" s="57">
        <v>25111504</v>
      </c>
      <c r="B2559" s="58" t="s">
        <v>15949</v>
      </c>
    </row>
    <row r="2560" spans="1:2" x14ac:dyDescent="0.25">
      <c r="A2560" s="57">
        <v>25111505</v>
      </c>
      <c r="B2560" s="58" t="s">
        <v>16155</v>
      </c>
    </row>
    <row r="2561" spans="1:2" x14ac:dyDescent="0.25">
      <c r="A2561" s="57">
        <v>25111506</v>
      </c>
      <c r="B2561" s="58" t="s">
        <v>11222</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9938</v>
      </c>
    </row>
    <row r="2566" spans="1:2" x14ac:dyDescent="0.25">
      <c r="A2566" s="57">
        <v>25111511</v>
      </c>
      <c r="B2566" s="58" t="s">
        <v>4276</v>
      </c>
    </row>
    <row r="2567" spans="1:2" x14ac:dyDescent="0.25">
      <c r="A2567" s="57">
        <v>25111512</v>
      </c>
      <c r="B2567" s="58" t="s">
        <v>5675</v>
      </c>
    </row>
    <row r="2568" spans="1:2" x14ac:dyDescent="0.25">
      <c r="A2568" s="57">
        <v>25111513</v>
      </c>
      <c r="B2568" s="58" t="s">
        <v>7102</v>
      </c>
    </row>
    <row r="2569" spans="1:2" x14ac:dyDescent="0.25">
      <c r="A2569" s="57">
        <v>25111601</v>
      </c>
      <c r="B2569" s="58" t="s">
        <v>10800</v>
      </c>
    </row>
    <row r="2570" spans="1:2" x14ac:dyDescent="0.25">
      <c r="A2570" s="57">
        <v>25111602</v>
      </c>
      <c r="B2570" s="58" t="s">
        <v>7279</v>
      </c>
    </row>
    <row r="2571" spans="1:2" x14ac:dyDescent="0.25">
      <c r="A2571" s="57">
        <v>25111603</v>
      </c>
      <c r="B2571" s="58" t="s">
        <v>10012</v>
      </c>
    </row>
    <row r="2572" spans="1:2" x14ac:dyDescent="0.25">
      <c r="A2572" s="57">
        <v>25111701</v>
      </c>
      <c r="B2572" s="58" t="s">
        <v>10877</v>
      </c>
    </row>
    <row r="2573" spans="1:2" x14ac:dyDescent="0.25">
      <c r="A2573" s="57">
        <v>25111702</v>
      </c>
      <c r="B2573" s="58" t="s">
        <v>5982</v>
      </c>
    </row>
    <row r="2574" spans="1:2" x14ac:dyDescent="0.25">
      <c r="A2574" s="57">
        <v>25111703</v>
      </c>
      <c r="B2574" s="58" t="s">
        <v>4399</v>
      </c>
    </row>
    <row r="2575" spans="1:2" x14ac:dyDescent="0.25">
      <c r="A2575" s="57">
        <v>25111704</v>
      </c>
      <c r="B2575" s="58" t="s">
        <v>13851</v>
      </c>
    </row>
    <row r="2576" spans="1:2" x14ac:dyDescent="0.25">
      <c r="A2576" s="57">
        <v>25111705</v>
      </c>
      <c r="B2576" s="58" t="s">
        <v>1183</v>
      </c>
    </row>
    <row r="2577" spans="1:2" x14ac:dyDescent="0.25">
      <c r="A2577" s="57">
        <v>25111706</v>
      </c>
      <c r="B2577" s="58" t="s">
        <v>14062</v>
      </c>
    </row>
    <row r="2578" spans="1:2" x14ac:dyDescent="0.25">
      <c r="A2578" s="57">
        <v>25111707</v>
      </c>
      <c r="B2578" s="58" t="s">
        <v>16725</v>
      </c>
    </row>
    <row r="2579" spans="1:2" x14ac:dyDescent="0.25">
      <c r="A2579" s="57">
        <v>25111708</v>
      </c>
      <c r="B2579" s="58" t="s">
        <v>14900</v>
      </c>
    </row>
    <row r="2580" spans="1:2" x14ac:dyDescent="0.25">
      <c r="A2580" s="57">
        <v>25111709</v>
      </c>
      <c r="B2580" s="58" t="s">
        <v>5151</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10768</v>
      </c>
    </row>
    <row r="2588" spans="1:2" x14ac:dyDescent="0.25">
      <c r="A2588" s="57">
        <v>25111717</v>
      </c>
      <c r="B2588" s="58" t="s">
        <v>4225</v>
      </c>
    </row>
    <row r="2589" spans="1:2" x14ac:dyDescent="0.25">
      <c r="A2589" s="57">
        <v>25111718</v>
      </c>
      <c r="B2589" s="58" t="s">
        <v>14824</v>
      </c>
    </row>
    <row r="2590" spans="1:2" x14ac:dyDescent="0.25">
      <c r="A2590" s="57">
        <v>25111719</v>
      </c>
      <c r="B2590" s="58" t="s">
        <v>14457</v>
      </c>
    </row>
    <row r="2591" spans="1:2" x14ac:dyDescent="0.25">
      <c r="A2591" s="57">
        <v>25111720</v>
      </c>
      <c r="B2591" s="58" t="s">
        <v>2232</v>
      </c>
    </row>
    <row r="2592" spans="1:2" x14ac:dyDescent="0.25">
      <c r="A2592" s="57">
        <v>25111721</v>
      </c>
      <c r="B2592" s="58" t="s">
        <v>5102</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9040</v>
      </c>
    </row>
    <row r="2597" spans="1:2" x14ac:dyDescent="0.25">
      <c r="A2597" s="57">
        <v>25111805</v>
      </c>
      <c r="B2597" s="58" t="s">
        <v>5176</v>
      </c>
    </row>
    <row r="2598" spans="1:2" x14ac:dyDescent="0.25">
      <c r="A2598" s="57">
        <v>25111806</v>
      </c>
      <c r="B2598" s="58" t="s">
        <v>6952</v>
      </c>
    </row>
    <row r="2599" spans="1:2" x14ac:dyDescent="0.25">
      <c r="A2599" s="57">
        <v>25111807</v>
      </c>
      <c r="B2599" s="58" t="s">
        <v>2508</v>
      </c>
    </row>
    <row r="2600" spans="1:2" x14ac:dyDescent="0.25">
      <c r="A2600" s="57">
        <v>25111808</v>
      </c>
      <c r="B2600" s="58" t="s">
        <v>11841</v>
      </c>
    </row>
    <row r="2601" spans="1:2" x14ac:dyDescent="0.25">
      <c r="A2601" s="57">
        <v>25111901</v>
      </c>
      <c r="B2601" s="58" t="s">
        <v>8006</v>
      </c>
    </row>
    <row r="2602" spans="1:2" x14ac:dyDescent="0.25">
      <c r="A2602" s="57">
        <v>25111902</v>
      </c>
      <c r="B2602" s="58" t="s">
        <v>11718</v>
      </c>
    </row>
    <row r="2603" spans="1:2" x14ac:dyDescent="0.25">
      <c r="A2603" s="57">
        <v>25111903</v>
      </c>
      <c r="B2603" s="58" t="s">
        <v>14183</v>
      </c>
    </row>
    <row r="2604" spans="1:2" x14ac:dyDescent="0.25">
      <c r="A2604" s="57">
        <v>25111904</v>
      </c>
      <c r="B2604" s="58" t="s">
        <v>13666</v>
      </c>
    </row>
    <row r="2605" spans="1:2" x14ac:dyDescent="0.25">
      <c r="A2605" s="57">
        <v>25111905</v>
      </c>
      <c r="B2605" s="58" t="s">
        <v>5878</v>
      </c>
    </row>
    <row r="2606" spans="1:2" x14ac:dyDescent="0.25">
      <c r="A2606" s="57">
        <v>25111906</v>
      </c>
      <c r="B2606" s="58" t="s">
        <v>12726</v>
      </c>
    </row>
    <row r="2607" spans="1:2" x14ac:dyDescent="0.25">
      <c r="A2607" s="57">
        <v>25111907</v>
      </c>
      <c r="B2607" s="58" t="s">
        <v>10926</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9423</v>
      </c>
    </row>
    <row r="2612" spans="1:2" x14ac:dyDescent="0.25">
      <c r="A2612" s="57">
        <v>25111912</v>
      </c>
      <c r="B2612" s="58" t="s">
        <v>11558</v>
      </c>
    </row>
    <row r="2613" spans="1:2" x14ac:dyDescent="0.25">
      <c r="A2613" s="57">
        <v>25111913</v>
      </c>
      <c r="B2613" s="58" t="s">
        <v>1191</v>
      </c>
    </row>
    <row r="2614" spans="1:2" x14ac:dyDescent="0.25">
      <c r="A2614" s="57">
        <v>25111914</v>
      </c>
      <c r="B2614" s="58" t="s">
        <v>12364</v>
      </c>
    </row>
    <row r="2615" spans="1:2" x14ac:dyDescent="0.25">
      <c r="A2615" s="57">
        <v>25111915</v>
      </c>
      <c r="B2615" s="58" t="s">
        <v>7263</v>
      </c>
    </row>
    <row r="2616" spans="1:2" x14ac:dyDescent="0.25">
      <c r="A2616" s="57">
        <v>25111916</v>
      </c>
      <c r="B2616" s="58" t="s">
        <v>9722</v>
      </c>
    </row>
    <row r="2617" spans="1:2" x14ac:dyDescent="0.25">
      <c r="A2617" s="57">
        <v>25111917</v>
      </c>
      <c r="B2617" s="58" t="s">
        <v>11811</v>
      </c>
    </row>
    <row r="2618" spans="1:2" x14ac:dyDescent="0.25">
      <c r="A2618" s="57">
        <v>25111918</v>
      </c>
      <c r="B2618" s="58" t="s">
        <v>14908</v>
      </c>
    </row>
    <row r="2619" spans="1:2" x14ac:dyDescent="0.25">
      <c r="A2619" s="57">
        <v>25111919</v>
      </c>
      <c r="B2619" s="58" t="s">
        <v>4603</v>
      </c>
    </row>
    <row r="2620" spans="1:2" x14ac:dyDescent="0.25">
      <c r="A2620" s="57">
        <v>25111920</v>
      </c>
      <c r="B2620" s="58" t="s">
        <v>7475</v>
      </c>
    </row>
    <row r="2621" spans="1:2" x14ac:dyDescent="0.25">
      <c r="A2621" s="57">
        <v>25111921</v>
      </c>
      <c r="B2621" s="58" t="s">
        <v>9221</v>
      </c>
    </row>
    <row r="2622" spans="1:2" x14ac:dyDescent="0.25">
      <c r="A2622" s="57">
        <v>25111922</v>
      </c>
      <c r="B2622" s="58" t="s">
        <v>4667</v>
      </c>
    </row>
    <row r="2623" spans="1:2" x14ac:dyDescent="0.25">
      <c r="A2623" s="57">
        <v>25111923</v>
      </c>
      <c r="B2623" s="58" t="s">
        <v>9962</v>
      </c>
    </row>
    <row r="2624" spans="1:2" x14ac:dyDescent="0.25">
      <c r="A2624" s="57">
        <v>25111924</v>
      </c>
      <c r="B2624" s="58" t="s">
        <v>7681</v>
      </c>
    </row>
    <row r="2625" spans="1:2" x14ac:dyDescent="0.25">
      <c r="A2625" s="57">
        <v>25111925</v>
      </c>
      <c r="B2625" s="58" t="s">
        <v>10251</v>
      </c>
    </row>
    <row r="2626" spans="1:2" x14ac:dyDescent="0.25">
      <c r="A2626" s="57">
        <v>25111926</v>
      </c>
      <c r="B2626" s="58" t="s">
        <v>11233</v>
      </c>
    </row>
    <row r="2627" spans="1:2" x14ac:dyDescent="0.25">
      <c r="A2627" s="57">
        <v>25111927</v>
      </c>
      <c r="B2627" s="58" t="s">
        <v>3983</v>
      </c>
    </row>
    <row r="2628" spans="1:2" x14ac:dyDescent="0.25">
      <c r="A2628" s="57">
        <v>25111928</v>
      </c>
      <c r="B2628" s="58" t="s">
        <v>10382</v>
      </c>
    </row>
    <row r="2629" spans="1:2" x14ac:dyDescent="0.25">
      <c r="A2629" s="57">
        <v>25111929</v>
      </c>
      <c r="B2629" s="58" t="s">
        <v>5346</v>
      </c>
    </row>
    <row r="2630" spans="1:2" x14ac:dyDescent="0.25">
      <c r="A2630" s="57">
        <v>25111930</v>
      </c>
      <c r="B2630" s="58" t="s">
        <v>11948</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11982</v>
      </c>
    </row>
    <row r="2635" spans="1:2" x14ac:dyDescent="0.25">
      <c r="A2635" s="57">
        <v>25111935</v>
      </c>
      <c r="B2635" s="58" t="s">
        <v>18418</v>
      </c>
    </row>
    <row r="2636" spans="1:2" x14ac:dyDescent="0.25">
      <c r="A2636" s="57">
        <v>25121501</v>
      </c>
      <c r="B2636" s="58" t="s">
        <v>4530</v>
      </c>
    </row>
    <row r="2637" spans="1:2" x14ac:dyDescent="0.25">
      <c r="A2637" s="57">
        <v>25121502</v>
      </c>
      <c r="B2637" s="58" t="s">
        <v>4807</v>
      </c>
    </row>
    <row r="2638" spans="1:2" x14ac:dyDescent="0.25">
      <c r="A2638" s="57">
        <v>25121503</v>
      </c>
      <c r="B2638" s="58" t="s">
        <v>15070</v>
      </c>
    </row>
    <row r="2639" spans="1:2" x14ac:dyDescent="0.25">
      <c r="A2639" s="57">
        <v>25121504</v>
      </c>
      <c r="B2639" s="58" t="s">
        <v>11765</v>
      </c>
    </row>
    <row r="2640" spans="1:2" x14ac:dyDescent="0.25">
      <c r="A2640" s="57">
        <v>25121601</v>
      </c>
      <c r="B2640" s="58" t="s">
        <v>12550</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11071</v>
      </c>
    </row>
    <row r="2650" spans="1:2" x14ac:dyDescent="0.25">
      <c r="A2650" s="57">
        <v>25121706</v>
      </c>
      <c r="B2650" s="58" t="s">
        <v>15663</v>
      </c>
    </row>
    <row r="2651" spans="1:2" x14ac:dyDescent="0.25">
      <c r="A2651" s="57">
        <v>25121707</v>
      </c>
      <c r="B2651" s="58" t="s">
        <v>12031</v>
      </c>
    </row>
    <row r="2652" spans="1:2" x14ac:dyDescent="0.25">
      <c r="A2652" s="57">
        <v>25131501</v>
      </c>
      <c r="B2652" s="58" t="s">
        <v>8422</v>
      </c>
    </row>
    <row r="2653" spans="1:2" x14ac:dyDescent="0.25">
      <c r="A2653" s="57">
        <v>25131502</v>
      </c>
      <c r="B2653" s="58" t="s">
        <v>4992</v>
      </c>
    </row>
    <row r="2654" spans="1:2" x14ac:dyDescent="0.25">
      <c r="A2654" s="57">
        <v>25131503</v>
      </c>
      <c r="B2654" s="58" t="s">
        <v>483</v>
      </c>
    </row>
    <row r="2655" spans="1:2" x14ac:dyDescent="0.25">
      <c r="A2655" s="57">
        <v>25131504</v>
      </c>
      <c r="B2655" s="58" t="s">
        <v>9899</v>
      </c>
    </row>
    <row r="2656" spans="1:2" x14ac:dyDescent="0.25">
      <c r="A2656" s="57">
        <v>25131505</v>
      </c>
      <c r="B2656" s="58" t="s">
        <v>13550</v>
      </c>
    </row>
    <row r="2657" spans="1:2" x14ac:dyDescent="0.25">
      <c r="A2657" s="57">
        <v>25131506</v>
      </c>
      <c r="B2657" s="58" t="s">
        <v>5589</v>
      </c>
    </row>
    <row r="2658" spans="1:2" x14ac:dyDescent="0.25">
      <c r="A2658" s="57">
        <v>25131507</v>
      </c>
      <c r="B2658" s="58" t="s">
        <v>15520</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12709</v>
      </c>
    </row>
    <row r="2667" spans="1:2" x14ac:dyDescent="0.25">
      <c r="A2667" s="57">
        <v>25131704</v>
      </c>
      <c r="B2667" s="58" t="s">
        <v>9186</v>
      </c>
    </row>
    <row r="2668" spans="1:2" x14ac:dyDescent="0.25">
      <c r="A2668" s="57">
        <v>25131705</v>
      </c>
      <c r="B2668" s="58" t="s">
        <v>10749</v>
      </c>
    </row>
    <row r="2669" spans="1:2" x14ac:dyDescent="0.25">
      <c r="A2669" s="57">
        <v>25131706</v>
      </c>
      <c r="B2669" s="58" t="s">
        <v>8211</v>
      </c>
    </row>
    <row r="2670" spans="1:2" x14ac:dyDescent="0.25">
      <c r="A2670" s="57">
        <v>25131707</v>
      </c>
      <c r="B2670" s="58" t="s">
        <v>3059</v>
      </c>
    </row>
    <row r="2671" spans="1:2" x14ac:dyDescent="0.25">
      <c r="A2671" s="57">
        <v>25131708</v>
      </c>
      <c r="B2671" s="58" t="s">
        <v>12834</v>
      </c>
    </row>
    <row r="2672" spans="1:2" x14ac:dyDescent="0.25">
      <c r="A2672" s="57">
        <v>25131709</v>
      </c>
      <c r="B2672" s="58" t="s">
        <v>13126</v>
      </c>
    </row>
    <row r="2673" spans="1:2" x14ac:dyDescent="0.25">
      <c r="A2673" s="57">
        <v>25131801</v>
      </c>
      <c r="B2673" s="58" t="s">
        <v>5314</v>
      </c>
    </row>
    <row r="2674" spans="1:2" x14ac:dyDescent="0.25">
      <c r="A2674" s="57">
        <v>25131902</v>
      </c>
      <c r="B2674" s="58" t="s">
        <v>2956</v>
      </c>
    </row>
    <row r="2675" spans="1:2" x14ac:dyDescent="0.25">
      <c r="A2675" s="57">
        <v>25131903</v>
      </c>
      <c r="B2675" s="58" t="s">
        <v>13655</v>
      </c>
    </row>
    <row r="2676" spans="1:2" x14ac:dyDescent="0.25">
      <c r="A2676" s="57">
        <v>25131904</v>
      </c>
      <c r="B2676" s="58" t="s">
        <v>9131</v>
      </c>
    </row>
    <row r="2677" spans="1:2" x14ac:dyDescent="0.25">
      <c r="A2677" s="57">
        <v>25131905</v>
      </c>
      <c r="B2677" s="58" t="s">
        <v>12287</v>
      </c>
    </row>
    <row r="2678" spans="1:2" x14ac:dyDescent="0.25">
      <c r="A2678" s="57">
        <v>25131906</v>
      </c>
      <c r="B2678" s="58" t="s">
        <v>18288</v>
      </c>
    </row>
    <row r="2679" spans="1:2" x14ac:dyDescent="0.25">
      <c r="A2679" s="57">
        <v>25132001</v>
      </c>
      <c r="B2679" s="58" t="s">
        <v>8960</v>
      </c>
    </row>
    <row r="2680" spans="1:2" x14ac:dyDescent="0.25">
      <c r="A2680" s="57">
        <v>25132002</v>
      </c>
      <c r="B2680" s="58" t="s">
        <v>4793</v>
      </c>
    </row>
    <row r="2681" spans="1:2" x14ac:dyDescent="0.25">
      <c r="A2681" s="57">
        <v>25132003</v>
      </c>
      <c r="B2681" s="58" t="s">
        <v>18745</v>
      </c>
    </row>
    <row r="2682" spans="1:2" x14ac:dyDescent="0.25">
      <c r="A2682" s="57">
        <v>25132004</v>
      </c>
      <c r="B2682" s="58" t="s">
        <v>11448</v>
      </c>
    </row>
    <row r="2683" spans="1:2" x14ac:dyDescent="0.25">
      <c r="A2683" s="57">
        <v>25132005</v>
      </c>
      <c r="B2683" s="58" t="s">
        <v>14525</v>
      </c>
    </row>
    <row r="2684" spans="1:2" x14ac:dyDescent="0.25">
      <c r="A2684" s="57">
        <v>25151501</v>
      </c>
      <c r="B2684" s="58" t="s">
        <v>12801</v>
      </c>
    </row>
    <row r="2685" spans="1:2" x14ac:dyDescent="0.25">
      <c r="A2685" s="57">
        <v>25151502</v>
      </c>
      <c r="B2685" s="58" t="s">
        <v>12139</v>
      </c>
    </row>
    <row r="2686" spans="1:2" x14ac:dyDescent="0.25">
      <c r="A2686" s="57">
        <v>25151701</v>
      </c>
      <c r="B2686" s="58" t="s">
        <v>11018</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5362</v>
      </c>
    </row>
    <row r="2691" spans="1:2" x14ac:dyDescent="0.25">
      <c r="A2691" s="57">
        <v>25151706</v>
      </c>
      <c r="B2691" s="58" t="s">
        <v>2470</v>
      </c>
    </row>
    <row r="2692" spans="1:2" x14ac:dyDescent="0.25">
      <c r="A2692" s="57">
        <v>25151707</v>
      </c>
      <c r="B2692" s="58" t="s">
        <v>3860</v>
      </c>
    </row>
    <row r="2693" spans="1:2" x14ac:dyDescent="0.25">
      <c r="A2693" s="57">
        <v>25151708</v>
      </c>
      <c r="B2693" s="58" t="s">
        <v>5378</v>
      </c>
    </row>
    <row r="2694" spans="1:2" x14ac:dyDescent="0.25">
      <c r="A2694" s="57">
        <v>25151709</v>
      </c>
      <c r="B2694" s="58" t="s">
        <v>6648</v>
      </c>
    </row>
    <row r="2695" spans="1:2" x14ac:dyDescent="0.25">
      <c r="A2695" s="57">
        <v>25161501</v>
      </c>
      <c r="B2695" s="58" t="s">
        <v>14480</v>
      </c>
    </row>
    <row r="2696" spans="1:2" x14ac:dyDescent="0.25">
      <c r="A2696" s="57">
        <v>25161502</v>
      </c>
      <c r="B2696" s="58" t="s">
        <v>3839</v>
      </c>
    </row>
    <row r="2697" spans="1:2" x14ac:dyDescent="0.25">
      <c r="A2697" s="57">
        <v>25161503</v>
      </c>
      <c r="B2697" s="58" t="s">
        <v>10503</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14925</v>
      </c>
    </row>
    <row r="2702" spans="1:2" x14ac:dyDescent="0.25">
      <c r="A2702" s="57">
        <v>25161508</v>
      </c>
      <c r="B2702" s="58" t="s">
        <v>6791</v>
      </c>
    </row>
    <row r="2703" spans="1:2" x14ac:dyDescent="0.25">
      <c r="A2703" s="57">
        <v>25161509</v>
      </c>
      <c r="B2703" s="58" t="s">
        <v>10163</v>
      </c>
    </row>
    <row r="2704" spans="1:2" x14ac:dyDescent="0.25">
      <c r="A2704" s="57">
        <v>25171502</v>
      </c>
      <c r="B2704" s="58" t="s">
        <v>804</v>
      </c>
    </row>
    <row r="2705" spans="1:2" x14ac:dyDescent="0.25">
      <c r="A2705" s="57">
        <v>25171503</v>
      </c>
      <c r="B2705" s="58" t="s">
        <v>3129</v>
      </c>
    </row>
    <row r="2706" spans="1:2" x14ac:dyDescent="0.25">
      <c r="A2706" s="57">
        <v>25171504</v>
      </c>
      <c r="B2706" s="58" t="s">
        <v>8897</v>
      </c>
    </row>
    <row r="2707" spans="1:2" x14ac:dyDescent="0.25">
      <c r="A2707" s="57">
        <v>25171505</v>
      </c>
      <c r="B2707" s="58" t="s">
        <v>7571</v>
      </c>
    </row>
    <row r="2708" spans="1:2" x14ac:dyDescent="0.25">
      <c r="A2708" s="57">
        <v>25171506</v>
      </c>
      <c r="B2708" s="58" t="s">
        <v>8898</v>
      </c>
    </row>
    <row r="2709" spans="1:2" x14ac:dyDescent="0.25">
      <c r="A2709" s="57">
        <v>25171507</v>
      </c>
      <c r="B2709" s="58" t="s">
        <v>3333</v>
      </c>
    </row>
    <row r="2710" spans="1:2" x14ac:dyDescent="0.25">
      <c r="A2710" s="57">
        <v>25171602</v>
      </c>
      <c r="B2710" s="58" t="s">
        <v>2807</v>
      </c>
    </row>
    <row r="2711" spans="1:2" x14ac:dyDescent="0.25">
      <c r="A2711" s="57">
        <v>25171603</v>
      </c>
      <c r="B2711" s="58" t="s">
        <v>13662</v>
      </c>
    </row>
    <row r="2712" spans="1:2" x14ac:dyDescent="0.25">
      <c r="A2712" s="57">
        <v>25171702</v>
      </c>
      <c r="B2712" s="58" t="s">
        <v>8242</v>
      </c>
    </row>
    <row r="2713" spans="1:2" x14ac:dyDescent="0.25">
      <c r="A2713" s="57">
        <v>25171703</v>
      </c>
      <c r="B2713" s="58" t="s">
        <v>4941</v>
      </c>
    </row>
    <row r="2714" spans="1:2" x14ac:dyDescent="0.25">
      <c r="A2714" s="57">
        <v>25171704</v>
      </c>
      <c r="B2714" s="58" t="s">
        <v>11044</v>
      </c>
    </row>
    <row r="2715" spans="1:2" x14ac:dyDescent="0.25">
      <c r="A2715" s="57">
        <v>25171705</v>
      </c>
      <c r="B2715" s="58" t="s">
        <v>8818</v>
      </c>
    </row>
    <row r="2716" spans="1:2" x14ac:dyDescent="0.25">
      <c r="A2716" s="57">
        <v>25171706</v>
      </c>
      <c r="B2716" s="58" t="s">
        <v>1150</v>
      </c>
    </row>
    <row r="2717" spans="1:2" x14ac:dyDescent="0.25">
      <c r="A2717" s="57">
        <v>25171707</v>
      </c>
      <c r="B2717" s="58" t="s">
        <v>14225</v>
      </c>
    </row>
    <row r="2718" spans="1:2" x14ac:dyDescent="0.25">
      <c r="A2718" s="57">
        <v>25171708</v>
      </c>
      <c r="B2718" s="58" t="s">
        <v>18138</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6121</v>
      </c>
    </row>
    <row r="2723" spans="1:2" x14ac:dyDescent="0.25">
      <c r="A2723" s="57">
        <v>25171713</v>
      </c>
      <c r="B2723" s="58" t="s">
        <v>14712</v>
      </c>
    </row>
    <row r="2724" spans="1:2" x14ac:dyDescent="0.25">
      <c r="A2724" s="57">
        <v>25171714</v>
      </c>
      <c r="B2724" s="58" t="s">
        <v>9248</v>
      </c>
    </row>
    <row r="2725" spans="1:2" x14ac:dyDescent="0.25">
      <c r="A2725" s="57">
        <v>25171715</v>
      </c>
      <c r="B2725" s="58" t="s">
        <v>10838</v>
      </c>
    </row>
    <row r="2726" spans="1:2" x14ac:dyDescent="0.25">
      <c r="A2726" s="57">
        <v>25171716</v>
      </c>
      <c r="B2726" s="58" t="s">
        <v>10256</v>
      </c>
    </row>
    <row r="2727" spans="1:2" x14ac:dyDescent="0.25">
      <c r="A2727" s="57">
        <v>25171717</v>
      </c>
      <c r="B2727" s="58" t="s">
        <v>9969</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9793</v>
      </c>
    </row>
    <row r="2732" spans="1:2" x14ac:dyDescent="0.25">
      <c r="A2732" s="57">
        <v>25171903</v>
      </c>
      <c r="B2732" s="58" t="s">
        <v>13989</v>
      </c>
    </row>
    <row r="2733" spans="1:2" x14ac:dyDescent="0.25">
      <c r="A2733" s="57">
        <v>25171905</v>
      </c>
      <c r="B2733" s="58" t="s">
        <v>10996</v>
      </c>
    </row>
    <row r="2734" spans="1:2" x14ac:dyDescent="0.25">
      <c r="A2734" s="57">
        <v>25172001</v>
      </c>
      <c r="B2734" s="58" t="s">
        <v>16140</v>
      </c>
    </row>
    <row r="2735" spans="1:2" x14ac:dyDescent="0.25">
      <c r="A2735" s="57">
        <v>25172002</v>
      </c>
      <c r="B2735" s="58" t="s">
        <v>8493</v>
      </c>
    </row>
    <row r="2736" spans="1:2" x14ac:dyDescent="0.25">
      <c r="A2736" s="57">
        <v>25172003</v>
      </c>
      <c r="B2736" s="58" t="s">
        <v>8427</v>
      </c>
    </row>
    <row r="2737" spans="1:2" x14ac:dyDescent="0.25">
      <c r="A2737" s="57">
        <v>25172004</v>
      </c>
      <c r="B2737" s="58" t="s">
        <v>17558</v>
      </c>
    </row>
    <row r="2738" spans="1:2" x14ac:dyDescent="0.25">
      <c r="A2738" s="57">
        <v>25172005</v>
      </c>
      <c r="B2738" s="58" t="s">
        <v>9176</v>
      </c>
    </row>
    <row r="2739" spans="1:2" x14ac:dyDescent="0.25">
      <c r="A2739" s="57">
        <v>25172007</v>
      </c>
      <c r="B2739" s="58" t="s">
        <v>11138</v>
      </c>
    </row>
    <row r="2740" spans="1:2" x14ac:dyDescent="0.25">
      <c r="A2740" s="57">
        <v>25172009</v>
      </c>
      <c r="B2740" s="58" t="s">
        <v>2455</v>
      </c>
    </row>
    <row r="2741" spans="1:2" x14ac:dyDescent="0.25">
      <c r="A2741" s="57">
        <v>25172010</v>
      </c>
      <c r="B2741" s="58" t="s">
        <v>11392</v>
      </c>
    </row>
    <row r="2742" spans="1:2" x14ac:dyDescent="0.25">
      <c r="A2742" s="57">
        <v>25172011</v>
      </c>
      <c r="B2742" s="58" t="s">
        <v>12405</v>
      </c>
    </row>
    <row r="2743" spans="1:2" x14ac:dyDescent="0.25">
      <c r="A2743" s="57">
        <v>25172101</v>
      </c>
      <c r="B2743" s="58" t="s">
        <v>1553</v>
      </c>
    </row>
    <row r="2744" spans="1:2" x14ac:dyDescent="0.25">
      <c r="A2744" s="57">
        <v>25172104</v>
      </c>
      <c r="B2744" s="58" t="s">
        <v>12412</v>
      </c>
    </row>
    <row r="2745" spans="1:2" x14ac:dyDescent="0.25">
      <c r="A2745" s="57">
        <v>25172105</v>
      </c>
      <c r="B2745" s="58" t="s">
        <v>17348</v>
      </c>
    </row>
    <row r="2746" spans="1:2" x14ac:dyDescent="0.25">
      <c r="A2746" s="57">
        <v>25172106</v>
      </c>
      <c r="B2746" s="58" t="s">
        <v>8540</v>
      </c>
    </row>
    <row r="2747" spans="1:2" x14ac:dyDescent="0.25">
      <c r="A2747" s="57">
        <v>25172108</v>
      </c>
      <c r="B2747" s="58" t="s">
        <v>80</v>
      </c>
    </row>
    <row r="2748" spans="1:2" x14ac:dyDescent="0.25">
      <c r="A2748" s="57">
        <v>25172109</v>
      </c>
      <c r="B2748" s="58" t="s">
        <v>6029</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12297</v>
      </c>
    </row>
    <row r="2754" spans="1:2" x14ac:dyDescent="0.25">
      <c r="A2754" s="57">
        <v>25172201</v>
      </c>
      <c r="B2754" s="58" t="s">
        <v>4939</v>
      </c>
    </row>
    <row r="2755" spans="1:2" x14ac:dyDescent="0.25">
      <c r="A2755" s="57">
        <v>25172203</v>
      </c>
      <c r="B2755" s="58" t="s">
        <v>10888</v>
      </c>
    </row>
    <row r="2756" spans="1:2" x14ac:dyDescent="0.25">
      <c r="A2756" s="57">
        <v>25172204</v>
      </c>
      <c r="B2756" s="58" t="s">
        <v>18357</v>
      </c>
    </row>
    <row r="2757" spans="1:2" x14ac:dyDescent="0.25">
      <c r="A2757" s="57">
        <v>25172205</v>
      </c>
      <c r="B2757" s="58" t="s">
        <v>2542</v>
      </c>
    </row>
    <row r="2758" spans="1:2" x14ac:dyDescent="0.25">
      <c r="A2758" s="57">
        <v>25172301</v>
      </c>
      <c r="B2758" s="58" t="s">
        <v>6741</v>
      </c>
    </row>
    <row r="2759" spans="1:2" x14ac:dyDescent="0.25">
      <c r="A2759" s="57">
        <v>25172303</v>
      </c>
      <c r="B2759" s="58" t="s">
        <v>14638</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5859</v>
      </c>
    </row>
    <row r="2765" spans="1:2" x14ac:dyDescent="0.25">
      <c r="A2765" s="57">
        <v>25172502</v>
      </c>
      <c r="B2765" s="58" t="s">
        <v>14167</v>
      </c>
    </row>
    <row r="2766" spans="1:2" x14ac:dyDescent="0.25">
      <c r="A2766" s="57">
        <v>25172503</v>
      </c>
      <c r="B2766" s="58" t="s">
        <v>6012</v>
      </c>
    </row>
    <row r="2767" spans="1:2" x14ac:dyDescent="0.25">
      <c r="A2767" s="57">
        <v>25172504</v>
      </c>
      <c r="B2767" s="58" t="s">
        <v>16136</v>
      </c>
    </row>
    <row r="2768" spans="1:2" x14ac:dyDescent="0.25">
      <c r="A2768" s="57">
        <v>25172505</v>
      </c>
      <c r="B2768" s="58" t="s">
        <v>18000</v>
      </c>
    </row>
    <row r="2769" spans="1:2" x14ac:dyDescent="0.25">
      <c r="A2769" s="57">
        <v>25172506</v>
      </c>
      <c r="B2769" s="58" t="s">
        <v>6192</v>
      </c>
    </row>
    <row r="2770" spans="1:2" x14ac:dyDescent="0.25">
      <c r="A2770" s="57">
        <v>25172507</v>
      </c>
      <c r="B2770" s="58" t="s">
        <v>11521</v>
      </c>
    </row>
    <row r="2771" spans="1:2" x14ac:dyDescent="0.25">
      <c r="A2771" s="57">
        <v>25172508</v>
      </c>
      <c r="B2771" s="58" t="s">
        <v>18397</v>
      </c>
    </row>
    <row r="2772" spans="1:2" x14ac:dyDescent="0.25">
      <c r="A2772" s="57">
        <v>25172601</v>
      </c>
      <c r="B2772" s="58" t="s">
        <v>9504</v>
      </c>
    </row>
    <row r="2773" spans="1:2" x14ac:dyDescent="0.25">
      <c r="A2773" s="57">
        <v>25172602</v>
      </c>
      <c r="B2773" s="58" t="s">
        <v>11635</v>
      </c>
    </row>
    <row r="2774" spans="1:2" x14ac:dyDescent="0.25">
      <c r="A2774" s="57">
        <v>25172603</v>
      </c>
      <c r="B2774" s="58" t="s">
        <v>6531</v>
      </c>
    </row>
    <row r="2775" spans="1:2" x14ac:dyDescent="0.25">
      <c r="A2775" s="57">
        <v>25172604</v>
      </c>
      <c r="B2775" s="58" t="s">
        <v>12724</v>
      </c>
    </row>
    <row r="2776" spans="1:2" x14ac:dyDescent="0.25">
      <c r="A2776" s="57">
        <v>25172605</v>
      </c>
      <c r="B2776" s="58" t="s">
        <v>9930</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9655</v>
      </c>
    </row>
    <row r="2784" spans="1:2" x14ac:dyDescent="0.25">
      <c r="A2784" s="57">
        <v>25172803</v>
      </c>
      <c r="B2784" s="58" t="s">
        <v>2535</v>
      </c>
    </row>
    <row r="2785" spans="1:2" x14ac:dyDescent="0.25">
      <c r="A2785" s="57">
        <v>25172901</v>
      </c>
      <c r="B2785" s="58" t="s">
        <v>14648</v>
      </c>
    </row>
    <row r="2786" spans="1:2" x14ac:dyDescent="0.25">
      <c r="A2786" s="57">
        <v>25172903</v>
      </c>
      <c r="B2786" s="58" t="s">
        <v>18121</v>
      </c>
    </row>
    <row r="2787" spans="1:2" x14ac:dyDescent="0.25">
      <c r="A2787" s="57">
        <v>25172904</v>
      </c>
      <c r="B2787" s="58" t="s">
        <v>6295</v>
      </c>
    </row>
    <row r="2788" spans="1:2" x14ac:dyDescent="0.25">
      <c r="A2788" s="57">
        <v>25172905</v>
      </c>
      <c r="B2788" s="58" t="s">
        <v>10874</v>
      </c>
    </row>
    <row r="2789" spans="1:2" x14ac:dyDescent="0.25">
      <c r="A2789" s="57">
        <v>25172906</v>
      </c>
      <c r="B2789" s="58" t="s">
        <v>3133</v>
      </c>
    </row>
    <row r="2790" spans="1:2" x14ac:dyDescent="0.25">
      <c r="A2790" s="57">
        <v>25172907</v>
      </c>
      <c r="B2790" s="58" t="s">
        <v>14735</v>
      </c>
    </row>
    <row r="2791" spans="1:2" x14ac:dyDescent="0.25">
      <c r="A2791" s="57">
        <v>25173001</v>
      </c>
      <c r="B2791" s="58" t="s">
        <v>7638</v>
      </c>
    </row>
    <row r="2792" spans="1:2" x14ac:dyDescent="0.25">
      <c r="A2792" s="57">
        <v>25173003</v>
      </c>
      <c r="B2792" s="58" t="s">
        <v>5871</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13601</v>
      </c>
    </row>
    <row r="2797" spans="1:2" x14ac:dyDescent="0.25">
      <c r="A2797" s="57">
        <v>25173303</v>
      </c>
      <c r="B2797" s="58" t="s">
        <v>11649</v>
      </c>
    </row>
    <row r="2798" spans="1:2" x14ac:dyDescent="0.25">
      <c r="A2798" s="57">
        <v>25173304</v>
      </c>
      <c r="B2798" s="58" t="s">
        <v>1480</v>
      </c>
    </row>
    <row r="2799" spans="1:2" x14ac:dyDescent="0.25">
      <c r="A2799" s="57">
        <v>25173701</v>
      </c>
      <c r="B2799" s="58" t="s">
        <v>6141</v>
      </c>
    </row>
    <row r="2800" spans="1:2" x14ac:dyDescent="0.25">
      <c r="A2800" s="57">
        <v>25173702</v>
      </c>
      <c r="B2800" s="58" t="s">
        <v>3261</v>
      </c>
    </row>
    <row r="2801" spans="1:2" x14ac:dyDescent="0.25">
      <c r="A2801" s="57">
        <v>25173703</v>
      </c>
      <c r="B2801" s="58" t="s">
        <v>15004</v>
      </c>
    </row>
    <row r="2802" spans="1:2" x14ac:dyDescent="0.25">
      <c r="A2802" s="57">
        <v>25173704</v>
      </c>
      <c r="B2802" s="58" t="s">
        <v>14713</v>
      </c>
    </row>
    <row r="2803" spans="1:2" x14ac:dyDescent="0.25">
      <c r="A2803" s="57">
        <v>25173705</v>
      </c>
      <c r="B2803" s="58" t="s">
        <v>13149</v>
      </c>
    </row>
    <row r="2804" spans="1:2" x14ac:dyDescent="0.25">
      <c r="A2804" s="57">
        <v>25173801</v>
      </c>
      <c r="B2804" s="58" t="s">
        <v>4615</v>
      </c>
    </row>
    <row r="2805" spans="1:2" x14ac:dyDescent="0.25">
      <c r="A2805" s="57">
        <v>25173802</v>
      </c>
      <c r="B2805" s="58" t="s">
        <v>9926</v>
      </c>
    </row>
    <row r="2806" spans="1:2" x14ac:dyDescent="0.25">
      <c r="A2806" s="57">
        <v>25173803</v>
      </c>
      <c r="B2806" s="58" t="s">
        <v>17915</v>
      </c>
    </row>
    <row r="2807" spans="1:2" x14ac:dyDescent="0.25">
      <c r="A2807" s="57">
        <v>25173804</v>
      </c>
      <c r="B2807" s="58" t="s">
        <v>12404</v>
      </c>
    </row>
    <row r="2808" spans="1:2" x14ac:dyDescent="0.25">
      <c r="A2808" s="57">
        <v>25173805</v>
      </c>
      <c r="B2808" s="58" t="s">
        <v>13458</v>
      </c>
    </row>
    <row r="2809" spans="1:2" x14ac:dyDescent="0.25">
      <c r="A2809" s="57">
        <v>25173806</v>
      </c>
      <c r="B2809" s="58" t="s">
        <v>13324</v>
      </c>
    </row>
    <row r="2810" spans="1:2" x14ac:dyDescent="0.25">
      <c r="A2810" s="57">
        <v>25173807</v>
      </c>
      <c r="B2810" s="58" t="s">
        <v>8188</v>
      </c>
    </row>
    <row r="2811" spans="1:2" x14ac:dyDescent="0.25">
      <c r="A2811" s="57">
        <v>25173808</v>
      </c>
      <c r="B2811" s="58" t="s">
        <v>13064</v>
      </c>
    </row>
    <row r="2812" spans="1:2" x14ac:dyDescent="0.25">
      <c r="A2812" s="57">
        <v>25173809</v>
      </c>
      <c r="B2812" s="58" t="s">
        <v>14556</v>
      </c>
    </row>
    <row r="2813" spans="1:2" x14ac:dyDescent="0.25">
      <c r="A2813" s="57">
        <v>25173810</v>
      </c>
      <c r="B2813" s="58" t="s">
        <v>8439</v>
      </c>
    </row>
    <row r="2814" spans="1:2" x14ac:dyDescent="0.25">
      <c r="A2814" s="57">
        <v>25173811</v>
      </c>
      <c r="B2814" s="58" t="s">
        <v>8968</v>
      </c>
    </row>
    <row r="2815" spans="1:2" x14ac:dyDescent="0.25">
      <c r="A2815" s="57">
        <v>25173812</v>
      </c>
      <c r="B2815" s="58" t="s">
        <v>12084</v>
      </c>
    </row>
    <row r="2816" spans="1:2" x14ac:dyDescent="0.25">
      <c r="A2816" s="57">
        <v>25173813</v>
      </c>
      <c r="B2816" s="58" t="s">
        <v>8469</v>
      </c>
    </row>
    <row r="2817" spans="1:2" x14ac:dyDescent="0.25">
      <c r="A2817" s="57">
        <v>25173815</v>
      </c>
      <c r="B2817" s="58" t="s">
        <v>9839</v>
      </c>
    </row>
    <row r="2818" spans="1:2" x14ac:dyDescent="0.25">
      <c r="A2818" s="57">
        <v>25173816</v>
      </c>
      <c r="B2818" s="58" t="s">
        <v>7047</v>
      </c>
    </row>
    <row r="2819" spans="1:2" x14ac:dyDescent="0.25">
      <c r="A2819" s="57">
        <v>25173817</v>
      </c>
      <c r="B2819" s="58" t="s">
        <v>11643</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4551</v>
      </c>
    </row>
    <row r="2829" spans="1:2" x14ac:dyDescent="0.25">
      <c r="A2829" s="57">
        <v>25174105</v>
      </c>
      <c r="B2829" s="58" t="s">
        <v>5461</v>
      </c>
    </row>
    <row r="2830" spans="1:2" x14ac:dyDescent="0.25">
      <c r="A2830" s="57">
        <v>25174106</v>
      </c>
      <c r="B2830" s="58" t="s">
        <v>12332</v>
      </c>
    </row>
    <row r="2831" spans="1:2" x14ac:dyDescent="0.25">
      <c r="A2831" s="57">
        <v>25174107</v>
      </c>
      <c r="B2831" s="58" t="s">
        <v>163</v>
      </c>
    </row>
    <row r="2832" spans="1:2" x14ac:dyDescent="0.25">
      <c r="A2832" s="57">
        <v>25174201</v>
      </c>
      <c r="B2832" s="58" t="s">
        <v>9024</v>
      </c>
    </row>
    <row r="2833" spans="1:2" x14ac:dyDescent="0.25">
      <c r="A2833" s="57">
        <v>25174202</v>
      </c>
      <c r="B2833" s="58" t="s">
        <v>13411</v>
      </c>
    </row>
    <row r="2834" spans="1:2" x14ac:dyDescent="0.25">
      <c r="A2834" s="57">
        <v>25174203</v>
      </c>
      <c r="B2834" s="58" t="s">
        <v>10538</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17504</v>
      </c>
    </row>
    <row r="2839" spans="1:2" x14ac:dyDescent="0.25">
      <c r="A2839" s="57">
        <v>25174208</v>
      </c>
      <c r="B2839" s="58" t="s">
        <v>6355</v>
      </c>
    </row>
    <row r="2840" spans="1:2" x14ac:dyDescent="0.25">
      <c r="A2840" s="57">
        <v>25174209</v>
      </c>
      <c r="B2840" s="58" t="s">
        <v>4703</v>
      </c>
    </row>
    <row r="2841" spans="1:2" x14ac:dyDescent="0.25">
      <c r="A2841" s="57">
        <v>25174210</v>
      </c>
      <c r="B2841" s="58" t="s">
        <v>6710</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8784</v>
      </c>
    </row>
    <row r="2846" spans="1:2" x14ac:dyDescent="0.25">
      <c r="A2846" s="57">
        <v>25174402</v>
      </c>
      <c r="B2846" s="58" t="s">
        <v>14859</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8799</v>
      </c>
    </row>
    <row r="2851" spans="1:2" x14ac:dyDescent="0.25">
      <c r="A2851" s="57">
        <v>25174407</v>
      </c>
      <c r="B2851" s="58" t="s">
        <v>4757</v>
      </c>
    </row>
    <row r="2852" spans="1:2" x14ac:dyDescent="0.25">
      <c r="A2852" s="57">
        <v>25174408</v>
      </c>
      <c r="B2852" s="58" t="s">
        <v>9301</v>
      </c>
    </row>
    <row r="2853" spans="1:2" x14ac:dyDescent="0.25">
      <c r="A2853" s="57">
        <v>25174409</v>
      </c>
      <c r="B2853" s="58" t="s">
        <v>3267</v>
      </c>
    </row>
    <row r="2854" spans="1:2" x14ac:dyDescent="0.25">
      <c r="A2854" s="57">
        <v>25174410</v>
      </c>
      <c r="B2854" s="58" t="s">
        <v>15743</v>
      </c>
    </row>
    <row r="2855" spans="1:2" x14ac:dyDescent="0.25">
      <c r="A2855" s="57">
        <v>25174601</v>
      </c>
      <c r="B2855" s="58" t="s">
        <v>9254</v>
      </c>
    </row>
    <row r="2856" spans="1:2" x14ac:dyDescent="0.25">
      <c r="A2856" s="57">
        <v>25174602</v>
      </c>
      <c r="B2856" s="58" t="s">
        <v>16498</v>
      </c>
    </row>
    <row r="2857" spans="1:2" x14ac:dyDescent="0.25">
      <c r="A2857" s="57">
        <v>25174603</v>
      </c>
      <c r="B2857" s="58" t="s">
        <v>9669</v>
      </c>
    </row>
    <row r="2858" spans="1:2" x14ac:dyDescent="0.25">
      <c r="A2858" s="57">
        <v>25174701</v>
      </c>
      <c r="B2858" s="58" t="s">
        <v>4608</v>
      </c>
    </row>
    <row r="2859" spans="1:2" x14ac:dyDescent="0.25">
      <c r="A2859" s="57">
        <v>25181601</v>
      </c>
      <c r="B2859" s="58" t="s">
        <v>4124</v>
      </c>
    </row>
    <row r="2860" spans="1:2" x14ac:dyDescent="0.25">
      <c r="A2860" s="57">
        <v>25181602</v>
      </c>
      <c r="B2860" s="58" t="s">
        <v>12111</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13422</v>
      </c>
    </row>
    <row r="2865" spans="1:2" x14ac:dyDescent="0.25">
      <c r="A2865" s="57">
        <v>25181704</v>
      </c>
      <c r="B2865" s="58" t="s">
        <v>2335</v>
      </c>
    </row>
    <row r="2866" spans="1:2" x14ac:dyDescent="0.25">
      <c r="A2866" s="57">
        <v>25181705</v>
      </c>
      <c r="B2866" s="58" t="s">
        <v>10491</v>
      </c>
    </row>
    <row r="2867" spans="1:2" x14ac:dyDescent="0.25">
      <c r="A2867" s="57">
        <v>25181706</v>
      </c>
      <c r="B2867" s="58" t="s">
        <v>12460</v>
      </c>
    </row>
    <row r="2868" spans="1:2" x14ac:dyDescent="0.25">
      <c r="A2868" s="57">
        <v>25181707</v>
      </c>
      <c r="B2868" s="58" t="s">
        <v>15278</v>
      </c>
    </row>
    <row r="2869" spans="1:2" x14ac:dyDescent="0.25">
      <c r="A2869" s="57">
        <v>25181708</v>
      </c>
      <c r="B2869" s="58" t="s">
        <v>13658</v>
      </c>
    </row>
    <row r="2870" spans="1:2" x14ac:dyDescent="0.25">
      <c r="A2870" s="57">
        <v>25181709</v>
      </c>
      <c r="B2870" s="58" t="s">
        <v>12150</v>
      </c>
    </row>
    <row r="2871" spans="1:2" x14ac:dyDescent="0.25">
      <c r="A2871" s="57">
        <v>25181710</v>
      </c>
      <c r="B2871" s="58" t="s">
        <v>4096</v>
      </c>
    </row>
    <row r="2872" spans="1:2" x14ac:dyDescent="0.25">
      <c r="A2872" s="57">
        <v>25181711</v>
      </c>
      <c r="B2872" s="58" t="s">
        <v>4236</v>
      </c>
    </row>
    <row r="2873" spans="1:2" x14ac:dyDescent="0.25">
      <c r="A2873" s="57">
        <v>25181712</v>
      </c>
      <c r="B2873" s="58" t="s">
        <v>14954</v>
      </c>
    </row>
    <row r="2874" spans="1:2" x14ac:dyDescent="0.25">
      <c r="A2874" s="57">
        <v>25181713</v>
      </c>
      <c r="B2874" s="58" t="s">
        <v>12142</v>
      </c>
    </row>
    <row r="2875" spans="1:2" x14ac:dyDescent="0.25">
      <c r="A2875" s="57">
        <v>25191501</v>
      </c>
      <c r="B2875" s="58" t="s">
        <v>10988</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10910</v>
      </c>
    </row>
    <row r="2880" spans="1:2" x14ac:dyDescent="0.25">
      <c r="A2880" s="57">
        <v>25191506</v>
      </c>
      <c r="B2880" s="58" t="s">
        <v>12391</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14048</v>
      </c>
    </row>
    <row r="2885" spans="1:2" x14ac:dyDescent="0.25">
      <c r="A2885" s="57">
        <v>25191511</v>
      </c>
      <c r="B2885" s="58" t="s">
        <v>15305</v>
      </c>
    </row>
    <row r="2886" spans="1:2" x14ac:dyDescent="0.25">
      <c r="A2886" s="57">
        <v>25191512</v>
      </c>
      <c r="B2886" s="58" t="s">
        <v>16172</v>
      </c>
    </row>
    <row r="2887" spans="1:2" x14ac:dyDescent="0.25">
      <c r="A2887" s="57">
        <v>25191513</v>
      </c>
      <c r="B2887" s="58" t="s">
        <v>8579</v>
      </c>
    </row>
    <row r="2888" spans="1:2" x14ac:dyDescent="0.25">
      <c r="A2888" s="57">
        <v>25191514</v>
      </c>
      <c r="B2888" s="58" t="s">
        <v>16401</v>
      </c>
    </row>
    <row r="2889" spans="1:2" x14ac:dyDescent="0.25">
      <c r="A2889" s="57">
        <v>25191601</v>
      </c>
      <c r="B2889" s="58" t="s">
        <v>6656</v>
      </c>
    </row>
    <row r="2890" spans="1:2" x14ac:dyDescent="0.25">
      <c r="A2890" s="57">
        <v>25191602</v>
      </c>
      <c r="B2890" s="58" t="s">
        <v>17307</v>
      </c>
    </row>
    <row r="2891" spans="1:2" x14ac:dyDescent="0.25">
      <c r="A2891" s="57">
        <v>25191603</v>
      </c>
      <c r="B2891" s="58" t="s">
        <v>3966</v>
      </c>
    </row>
    <row r="2892" spans="1:2" x14ac:dyDescent="0.25">
      <c r="A2892" s="57">
        <v>25191604</v>
      </c>
      <c r="B2892" s="58" t="s">
        <v>11132</v>
      </c>
    </row>
    <row r="2893" spans="1:2" x14ac:dyDescent="0.25">
      <c r="A2893" s="57">
        <v>25191605</v>
      </c>
      <c r="B2893" s="58" t="s">
        <v>15494</v>
      </c>
    </row>
    <row r="2894" spans="1:2" x14ac:dyDescent="0.25">
      <c r="A2894" s="57">
        <v>25191701</v>
      </c>
      <c r="B2894" s="58" t="s">
        <v>16487</v>
      </c>
    </row>
    <row r="2895" spans="1:2" x14ac:dyDescent="0.25">
      <c r="A2895" s="57">
        <v>25191702</v>
      </c>
      <c r="B2895" s="58" t="s">
        <v>5899</v>
      </c>
    </row>
    <row r="2896" spans="1:2" x14ac:dyDescent="0.25">
      <c r="A2896" s="57">
        <v>25191703</v>
      </c>
      <c r="B2896" s="58" t="s">
        <v>12228</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14106</v>
      </c>
    </row>
    <row r="2906" spans="1:2" x14ac:dyDescent="0.25">
      <c r="A2906" s="57">
        <v>25201509</v>
      </c>
      <c r="B2906" s="58" t="s">
        <v>10217</v>
      </c>
    </row>
    <row r="2907" spans="1:2" x14ac:dyDescent="0.25">
      <c r="A2907" s="57">
        <v>25201510</v>
      </c>
      <c r="B2907" s="58" t="s">
        <v>5532</v>
      </c>
    </row>
    <row r="2908" spans="1:2" x14ac:dyDescent="0.25">
      <c r="A2908" s="57">
        <v>25201511</v>
      </c>
      <c r="B2908" s="58" t="s">
        <v>16891</v>
      </c>
    </row>
    <row r="2909" spans="1:2" x14ac:dyDescent="0.25">
      <c r="A2909" s="57">
        <v>25201512</v>
      </c>
      <c r="B2909" s="58" t="s">
        <v>8891</v>
      </c>
    </row>
    <row r="2910" spans="1:2" x14ac:dyDescent="0.25">
      <c r="A2910" s="57">
        <v>25201513</v>
      </c>
      <c r="B2910" s="58" t="s">
        <v>10262</v>
      </c>
    </row>
    <row r="2911" spans="1:2" x14ac:dyDescent="0.25">
      <c r="A2911" s="57">
        <v>25201514</v>
      </c>
      <c r="B2911" s="58" t="s">
        <v>11980</v>
      </c>
    </row>
    <row r="2912" spans="1:2" x14ac:dyDescent="0.25">
      <c r="A2912" s="57">
        <v>25201515</v>
      </c>
      <c r="B2912" s="58" t="s">
        <v>14983</v>
      </c>
    </row>
    <row r="2913" spans="1:2" x14ac:dyDescent="0.25">
      <c r="A2913" s="57">
        <v>25201516</v>
      </c>
      <c r="B2913" s="58" t="s">
        <v>8109</v>
      </c>
    </row>
    <row r="2914" spans="1:2" x14ac:dyDescent="0.25">
      <c r="A2914" s="57">
        <v>25201517</v>
      </c>
      <c r="B2914" s="58" t="s">
        <v>9872</v>
      </c>
    </row>
    <row r="2915" spans="1:2" x14ac:dyDescent="0.25">
      <c r="A2915" s="57">
        <v>25201518</v>
      </c>
      <c r="B2915" s="58" t="s">
        <v>1157</v>
      </c>
    </row>
    <row r="2916" spans="1:2" x14ac:dyDescent="0.25">
      <c r="A2916" s="57">
        <v>25201519</v>
      </c>
      <c r="B2916" s="58" t="s">
        <v>9673</v>
      </c>
    </row>
    <row r="2917" spans="1:2" x14ac:dyDescent="0.25">
      <c r="A2917" s="57">
        <v>25201520</v>
      </c>
      <c r="B2917" s="58" t="s">
        <v>17057</v>
      </c>
    </row>
    <row r="2918" spans="1:2" x14ac:dyDescent="0.25">
      <c r="A2918" s="57">
        <v>25201601</v>
      </c>
      <c r="B2918" s="58" t="s">
        <v>8470</v>
      </c>
    </row>
    <row r="2919" spans="1:2" x14ac:dyDescent="0.25">
      <c r="A2919" s="57">
        <v>25201602</v>
      </c>
      <c r="B2919" s="58" t="s">
        <v>5928</v>
      </c>
    </row>
    <row r="2920" spans="1:2" x14ac:dyDescent="0.25">
      <c r="A2920" s="57">
        <v>25201603</v>
      </c>
      <c r="B2920" s="58" t="s">
        <v>3020</v>
      </c>
    </row>
    <row r="2921" spans="1:2" x14ac:dyDescent="0.25">
      <c r="A2921" s="57">
        <v>25201604</v>
      </c>
      <c r="B2921" s="58" t="s">
        <v>1573</v>
      </c>
    </row>
    <row r="2922" spans="1:2" x14ac:dyDescent="0.25">
      <c r="A2922" s="57">
        <v>25201605</v>
      </c>
      <c r="B2922" s="58" t="s">
        <v>11874</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10697</v>
      </c>
    </row>
    <row r="2929" spans="1:2" x14ac:dyDescent="0.25">
      <c r="A2929" s="57">
        <v>25201706</v>
      </c>
      <c r="B2929" s="58" t="s">
        <v>5705</v>
      </c>
    </row>
    <row r="2930" spans="1:2" x14ac:dyDescent="0.25">
      <c r="A2930" s="57">
        <v>25201707</v>
      </c>
      <c r="B2930" s="58" t="s">
        <v>4852</v>
      </c>
    </row>
    <row r="2931" spans="1:2" x14ac:dyDescent="0.25">
      <c r="A2931" s="57">
        <v>25201708</v>
      </c>
      <c r="B2931" s="58" t="s">
        <v>16471</v>
      </c>
    </row>
    <row r="2932" spans="1:2" x14ac:dyDescent="0.25">
      <c r="A2932" s="57">
        <v>25201709</v>
      </c>
      <c r="B2932" s="58" t="s">
        <v>17902</v>
      </c>
    </row>
    <row r="2933" spans="1:2" x14ac:dyDescent="0.25">
      <c r="A2933" s="57">
        <v>25201710</v>
      </c>
      <c r="B2933" s="58" t="s">
        <v>14059</v>
      </c>
    </row>
    <row r="2934" spans="1:2" x14ac:dyDescent="0.25">
      <c r="A2934" s="57">
        <v>25201801</v>
      </c>
      <c r="B2934" s="58" t="s">
        <v>7818</v>
      </c>
    </row>
    <row r="2935" spans="1:2" x14ac:dyDescent="0.25">
      <c r="A2935" s="57">
        <v>25201802</v>
      </c>
      <c r="B2935" s="58" t="s">
        <v>8516</v>
      </c>
    </row>
    <row r="2936" spans="1:2" x14ac:dyDescent="0.25">
      <c r="A2936" s="57">
        <v>25201901</v>
      </c>
      <c r="B2936" s="58" t="s">
        <v>17806</v>
      </c>
    </row>
    <row r="2937" spans="1:2" x14ac:dyDescent="0.25">
      <c r="A2937" s="57">
        <v>25201902</v>
      </c>
      <c r="B2937" s="58" t="s">
        <v>4228</v>
      </c>
    </row>
    <row r="2938" spans="1:2" x14ac:dyDescent="0.25">
      <c r="A2938" s="57">
        <v>25201903</v>
      </c>
      <c r="B2938" s="58" t="s">
        <v>15128</v>
      </c>
    </row>
    <row r="2939" spans="1:2" x14ac:dyDescent="0.25">
      <c r="A2939" s="57">
        <v>25201904</v>
      </c>
      <c r="B2939" s="58" t="s">
        <v>6620</v>
      </c>
    </row>
    <row r="2940" spans="1:2" x14ac:dyDescent="0.25">
      <c r="A2940" s="57">
        <v>25202001</v>
      </c>
      <c r="B2940" s="58" t="s">
        <v>8591</v>
      </c>
    </row>
    <row r="2941" spans="1:2" x14ac:dyDescent="0.25">
      <c r="A2941" s="57">
        <v>25202002</v>
      </c>
      <c r="B2941" s="58" t="s">
        <v>18351</v>
      </c>
    </row>
    <row r="2942" spans="1:2" x14ac:dyDescent="0.25">
      <c r="A2942" s="57">
        <v>25202003</v>
      </c>
      <c r="B2942" s="58" t="s">
        <v>12205</v>
      </c>
    </row>
    <row r="2943" spans="1:2" x14ac:dyDescent="0.25">
      <c r="A2943" s="57">
        <v>25202004</v>
      </c>
      <c r="B2943" s="58" t="s">
        <v>14986</v>
      </c>
    </row>
    <row r="2944" spans="1:2" x14ac:dyDescent="0.25">
      <c r="A2944" s="57">
        <v>25202101</v>
      </c>
      <c r="B2944" s="58" t="s">
        <v>13569</v>
      </c>
    </row>
    <row r="2945" spans="1:2" x14ac:dyDescent="0.25">
      <c r="A2945" s="57">
        <v>25202102</v>
      </c>
      <c r="B2945" s="58" t="s">
        <v>7593</v>
      </c>
    </row>
    <row r="2946" spans="1:2" x14ac:dyDescent="0.25">
      <c r="A2946" s="57">
        <v>25202103</v>
      </c>
      <c r="B2946" s="58" t="s">
        <v>11000</v>
      </c>
    </row>
    <row r="2947" spans="1:2" x14ac:dyDescent="0.25">
      <c r="A2947" s="57">
        <v>25202104</v>
      </c>
      <c r="B2947" s="58" t="s">
        <v>3339</v>
      </c>
    </row>
    <row r="2948" spans="1:2" x14ac:dyDescent="0.25">
      <c r="A2948" s="57">
        <v>25202105</v>
      </c>
      <c r="B2948" s="58" t="s">
        <v>10904</v>
      </c>
    </row>
    <row r="2949" spans="1:2" x14ac:dyDescent="0.25">
      <c r="A2949" s="57">
        <v>25202201</v>
      </c>
      <c r="B2949" s="58" t="s">
        <v>3952</v>
      </c>
    </row>
    <row r="2950" spans="1:2" x14ac:dyDescent="0.25">
      <c r="A2950" s="57">
        <v>25202202</v>
      </c>
      <c r="B2950" s="58" t="s">
        <v>4420</v>
      </c>
    </row>
    <row r="2951" spans="1:2" x14ac:dyDescent="0.25">
      <c r="A2951" s="57">
        <v>25202203</v>
      </c>
      <c r="B2951" s="58" t="s">
        <v>12443</v>
      </c>
    </row>
    <row r="2952" spans="1:2" x14ac:dyDescent="0.25">
      <c r="A2952" s="57">
        <v>25202204</v>
      </c>
      <c r="B2952" s="58" t="s">
        <v>13625</v>
      </c>
    </row>
    <row r="2953" spans="1:2" x14ac:dyDescent="0.25">
      <c r="A2953" s="57">
        <v>25202205</v>
      </c>
      <c r="B2953" s="58" t="s">
        <v>16241</v>
      </c>
    </row>
    <row r="2954" spans="1:2" x14ac:dyDescent="0.25">
      <c r="A2954" s="57">
        <v>25202206</v>
      </c>
      <c r="B2954" s="58" t="s">
        <v>3972</v>
      </c>
    </row>
    <row r="2955" spans="1:2" x14ac:dyDescent="0.25">
      <c r="A2955" s="57">
        <v>25202301</v>
      </c>
      <c r="B2955" s="58" t="s">
        <v>11972</v>
      </c>
    </row>
    <row r="2956" spans="1:2" x14ac:dyDescent="0.25">
      <c r="A2956" s="57">
        <v>25202302</v>
      </c>
      <c r="B2956" s="58" t="s">
        <v>18029</v>
      </c>
    </row>
    <row r="2957" spans="1:2" x14ac:dyDescent="0.25">
      <c r="A2957" s="57">
        <v>25202401</v>
      </c>
      <c r="B2957" s="58" t="s">
        <v>8873</v>
      </c>
    </row>
    <row r="2958" spans="1:2" x14ac:dyDescent="0.25">
      <c r="A2958" s="57">
        <v>25202402</v>
      </c>
      <c r="B2958" s="58" t="s">
        <v>2420</v>
      </c>
    </row>
    <row r="2959" spans="1:2" x14ac:dyDescent="0.25">
      <c r="A2959" s="57">
        <v>25202403</v>
      </c>
      <c r="B2959" s="58" t="s">
        <v>8630</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13119</v>
      </c>
    </row>
    <row r="2967" spans="1:2" x14ac:dyDescent="0.25">
      <c r="A2967" s="57">
        <v>25202505</v>
      </c>
      <c r="B2967" s="58" t="s">
        <v>18206</v>
      </c>
    </row>
    <row r="2968" spans="1:2" x14ac:dyDescent="0.25">
      <c r="A2968" s="57">
        <v>25202506</v>
      </c>
      <c r="B2968" s="58" t="s">
        <v>9080</v>
      </c>
    </row>
    <row r="2969" spans="1:2" x14ac:dyDescent="0.25">
      <c r="A2969" s="57">
        <v>25202507</v>
      </c>
      <c r="B2969" s="58" t="s">
        <v>15962</v>
      </c>
    </row>
    <row r="2970" spans="1:2" x14ac:dyDescent="0.25">
      <c r="A2970" s="57">
        <v>25202508</v>
      </c>
      <c r="B2970" s="58" t="s">
        <v>1882</v>
      </c>
    </row>
    <row r="2971" spans="1:2" x14ac:dyDescent="0.25">
      <c r="A2971" s="57">
        <v>25202509</v>
      </c>
      <c r="B2971" s="58" t="s">
        <v>5524</v>
      </c>
    </row>
    <row r="2972" spans="1:2" x14ac:dyDescent="0.25">
      <c r="A2972" s="57">
        <v>25202510</v>
      </c>
      <c r="B2972" s="58" t="s">
        <v>13316</v>
      </c>
    </row>
    <row r="2973" spans="1:2" x14ac:dyDescent="0.25">
      <c r="A2973" s="57">
        <v>25202601</v>
      </c>
      <c r="B2973" s="58" t="s">
        <v>14931</v>
      </c>
    </row>
    <row r="2974" spans="1:2" x14ac:dyDescent="0.25">
      <c r="A2974" s="57">
        <v>25202602</v>
      </c>
      <c r="B2974" s="58" t="s">
        <v>4447</v>
      </c>
    </row>
    <row r="2975" spans="1:2" x14ac:dyDescent="0.25">
      <c r="A2975" s="57">
        <v>25202603</v>
      </c>
      <c r="B2975" s="58" t="s">
        <v>9849</v>
      </c>
    </row>
    <row r="2976" spans="1:2" x14ac:dyDescent="0.25">
      <c r="A2976" s="57">
        <v>25202604</v>
      </c>
      <c r="B2976" s="58" t="s">
        <v>1859</v>
      </c>
    </row>
    <row r="2977" spans="1:2" x14ac:dyDescent="0.25">
      <c r="A2977" s="57">
        <v>25202605</v>
      </c>
      <c r="B2977" s="58" t="s">
        <v>10999</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9742</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13664</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8737</v>
      </c>
    </row>
    <row r="2993" spans="1:2" x14ac:dyDescent="0.25">
      <c r="A2993" s="57">
        <v>26101512</v>
      </c>
      <c r="B2993" s="58" t="s">
        <v>17397</v>
      </c>
    </row>
    <row r="2994" spans="1:2" x14ac:dyDescent="0.25">
      <c r="A2994" s="57">
        <v>26101513</v>
      </c>
      <c r="B2994" s="58" t="s">
        <v>14943</v>
      </c>
    </row>
    <row r="2995" spans="1:2" x14ac:dyDescent="0.25">
      <c r="A2995" s="57">
        <v>26101601</v>
      </c>
      <c r="B2995" s="58" t="s">
        <v>14541</v>
      </c>
    </row>
    <row r="2996" spans="1:2" x14ac:dyDescent="0.25">
      <c r="A2996" s="57">
        <v>26101602</v>
      </c>
      <c r="B2996" s="58" t="s">
        <v>14247</v>
      </c>
    </row>
    <row r="2997" spans="1:2" x14ac:dyDescent="0.25">
      <c r="A2997" s="57">
        <v>26101603</v>
      </c>
      <c r="B2997" s="58" t="s">
        <v>5849</v>
      </c>
    </row>
    <row r="2998" spans="1:2" x14ac:dyDescent="0.25">
      <c r="A2998" s="57">
        <v>26101604</v>
      </c>
      <c r="B2998" s="58" t="s">
        <v>8285</v>
      </c>
    </row>
    <row r="2999" spans="1:2" x14ac:dyDescent="0.25">
      <c r="A2999" s="57">
        <v>26101605</v>
      </c>
      <c r="B2999" s="58" t="s">
        <v>15639</v>
      </c>
    </row>
    <row r="3000" spans="1:2" x14ac:dyDescent="0.25">
      <c r="A3000" s="57">
        <v>26101606</v>
      </c>
      <c r="B3000" s="58" t="s">
        <v>12102</v>
      </c>
    </row>
    <row r="3001" spans="1:2" x14ac:dyDescent="0.25">
      <c r="A3001" s="57">
        <v>26101607</v>
      </c>
      <c r="B3001" s="58" t="s">
        <v>1893</v>
      </c>
    </row>
    <row r="3002" spans="1:2" x14ac:dyDescent="0.25">
      <c r="A3002" s="57">
        <v>26101608</v>
      </c>
      <c r="B3002" s="58" t="s">
        <v>5224</v>
      </c>
    </row>
    <row r="3003" spans="1:2" x14ac:dyDescent="0.25">
      <c r="A3003" s="57">
        <v>26101609</v>
      </c>
      <c r="B3003" s="58" t="s">
        <v>13873</v>
      </c>
    </row>
    <row r="3004" spans="1:2" x14ac:dyDescent="0.25">
      <c r="A3004" s="57">
        <v>26101610</v>
      </c>
      <c r="B3004" s="58" t="s">
        <v>4306</v>
      </c>
    </row>
    <row r="3005" spans="1:2" x14ac:dyDescent="0.25">
      <c r="A3005" s="57">
        <v>26101611</v>
      </c>
      <c r="B3005" s="58" t="s">
        <v>13241</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13013</v>
      </c>
    </row>
    <row r="3013" spans="1:2" x14ac:dyDescent="0.25">
      <c r="A3013" s="57">
        <v>26101703</v>
      </c>
      <c r="B3013" s="58" t="s">
        <v>2165</v>
      </c>
    </row>
    <row r="3014" spans="1:2" x14ac:dyDescent="0.25">
      <c r="A3014" s="57">
        <v>26101704</v>
      </c>
      <c r="B3014" s="58" t="s">
        <v>14270</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12061</v>
      </c>
    </row>
    <row r="3023" spans="1:2" x14ac:dyDescent="0.25">
      <c r="A3023" s="57">
        <v>26101713</v>
      </c>
      <c r="B3023" s="58" t="s">
        <v>5138</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14645</v>
      </c>
    </row>
    <row r="3034" spans="1:2" x14ac:dyDescent="0.25">
      <c r="A3034" s="57">
        <v>26101726</v>
      </c>
      <c r="B3034" s="58" t="s">
        <v>11564</v>
      </c>
    </row>
    <row r="3035" spans="1:2" x14ac:dyDescent="0.25">
      <c r="A3035" s="57">
        <v>26101727</v>
      </c>
      <c r="B3035" s="58" t="s">
        <v>12198</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11817</v>
      </c>
    </row>
    <row r="3040" spans="1:2" x14ac:dyDescent="0.25">
      <c r="A3040" s="57">
        <v>26101732</v>
      </c>
      <c r="B3040" s="58" t="s">
        <v>10843</v>
      </c>
    </row>
    <row r="3041" spans="1:2" x14ac:dyDescent="0.25">
      <c r="A3041" s="57">
        <v>26101733</v>
      </c>
      <c r="B3041" s="58" t="s">
        <v>6051</v>
      </c>
    </row>
    <row r="3042" spans="1:2" x14ac:dyDescent="0.25">
      <c r="A3042" s="57">
        <v>26101734</v>
      </c>
      <c r="B3042" s="58" t="s">
        <v>11941</v>
      </c>
    </row>
    <row r="3043" spans="1:2" x14ac:dyDescent="0.25">
      <c r="A3043" s="57">
        <v>26101735</v>
      </c>
      <c r="B3043" s="58" t="s">
        <v>13797</v>
      </c>
    </row>
    <row r="3044" spans="1:2" x14ac:dyDescent="0.25">
      <c r="A3044" s="57">
        <v>26101736</v>
      </c>
      <c r="B3044" s="58" t="s">
        <v>10797</v>
      </c>
    </row>
    <row r="3045" spans="1:2" x14ac:dyDescent="0.25">
      <c r="A3045" s="57">
        <v>26101737</v>
      </c>
      <c r="B3045" s="58" t="s">
        <v>1752</v>
      </c>
    </row>
    <row r="3046" spans="1:2" x14ac:dyDescent="0.25">
      <c r="A3046" s="57">
        <v>26101738</v>
      </c>
      <c r="B3046" s="58" t="s">
        <v>7496</v>
      </c>
    </row>
    <row r="3047" spans="1:2" x14ac:dyDescent="0.25">
      <c r="A3047" s="57">
        <v>26101740</v>
      </c>
      <c r="B3047" s="58" t="s">
        <v>5419</v>
      </c>
    </row>
    <row r="3048" spans="1:2" x14ac:dyDescent="0.25">
      <c r="A3048" s="57">
        <v>26101741</v>
      </c>
      <c r="B3048" s="58" t="s">
        <v>8316</v>
      </c>
    </row>
    <row r="3049" spans="1:2" x14ac:dyDescent="0.25">
      <c r="A3049" s="57">
        <v>26101742</v>
      </c>
      <c r="B3049" s="58" t="s">
        <v>16015</v>
      </c>
    </row>
    <row r="3050" spans="1:2" x14ac:dyDescent="0.25">
      <c r="A3050" s="57">
        <v>26101743</v>
      </c>
      <c r="B3050" s="58" t="s">
        <v>14061</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5531</v>
      </c>
    </row>
    <row r="3057" spans="1:2" x14ac:dyDescent="0.25">
      <c r="A3057" s="57">
        <v>26101755</v>
      </c>
      <c r="B3057" s="58" t="s">
        <v>385</v>
      </c>
    </row>
    <row r="3058" spans="1:2" x14ac:dyDescent="0.25">
      <c r="A3058" s="57">
        <v>26101756</v>
      </c>
      <c r="B3058" s="58" t="s">
        <v>6073</v>
      </c>
    </row>
    <row r="3059" spans="1:2" x14ac:dyDescent="0.25">
      <c r="A3059" s="57">
        <v>26101757</v>
      </c>
      <c r="B3059" s="58" t="s">
        <v>2761</v>
      </c>
    </row>
    <row r="3060" spans="1:2" x14ac:dyDescent="0.25">
      <c r="A3060" s="57">
        <v>26101758</v>
      </c>
      <c r="B3060" s="58" t="s">
        <v>5569</v>
      </c>
    </row>
    <row r="3061" spans="1:2" x14ac:dyDescent="0.25">
      <c r="A3061" s="57">
        <v>26101759</v>
      </c>
      <c r="B3061" s="58" t="s">
        <v>17411</v>
      </c>
    </row>
    <row r="3062" spans="1:2" x14ac:dyDescent="0.25">
      <c r="A3062" s="57">
        <v>26101760</v>
      </c>
      <c r="B3062" s="58" t="s">
        <v>10446</v>
      </c>
    </row>
    <row r="3063" spans="1:2" x14ac:dyDescent="0.25">
      <c r="A3063" s="57">
        <v>26101761</v>
      </c>
      <c r="B3063" s="58" t="s">
        <v>17937</v>
      </c>
    </row>
    <row r="3064" spans="1:2" x14ac:dyDescent="0.25">
      <c r="A3064" s="57">
        <v>26101762</v>
      </c>
      <c r="B3064" s="58" t="s">
        <v>1083</v>
      </c>
    </row>
    <row r="3065" spans="1:2" x14ac:dyDescent="0.25">
      <c r="A3065" s="57">
        <v>26101763</v>
      </c>
      <c r="B3065" s="58" t="s">
        <v>9506</v>
      </c>
    </row>
    <row r="3066" spans="1:2" x14ac:dyDescent="0.25">
      <c r="A3066" s="57">
        <v>26101764</v>
      </c>
      <c r="B3066" s="58" t="s">
        <v>10803</v>
      </c>
    </row>
    <row r="3067" spans="1:2" x14ac:dyDescent="0.25">
      <c r="A3067" s="57">
        <v>26101765</v>
      </c>
      <c r="B3067" s="58" t="s">
        <v>5780</v>
      </c>
    </row>
    <row r="3068" spans="1:2" x14ac:dyDescent="0.25">
      <c r="A3068" s="57">
        <v>26101766</v>
      </c>
      <c r="B3068" s="58" t="s">
        <v>13121</v>
      </c>
    </row>
    <row r="3069" spans="1:2" x14ac:dyDescent="0.25">
      <c r="A3069" s="57">
        <v>26101801</v>
      </c>
      <c r="B3069" s="58" t="s">
        <v>5266</v>
      </c>
    </row>
    <row r="3070" spans="1:2" x14ac:dyDescent="0.25">
      <c r="A3070" s="57">
        <v>26101802</v>
      </c>
      <c r="B3070" s="58" t="s">
        <v>10678</v>
      </c>
    </row>
    <row r="3071" spans="1:2" x14ac:dyDescent="0.25">
      <c r="A3071" s="57">
        <v>26101803</v>
      </c>
      <c r="B3071" s="58" t="s">
        <v>18798</v>
      </c>
    </row>
    <row r="3072" spans="1:2" x14ac:dyDescent="0.25">
      <c r="A3072" s="57">
        <v>26101805</v>
      </c>
      <c r="B3072" s="58" t="s">
        <v>10715</v>
      </c>
    </row>
    <row r="3073" spans="1:2" x14ac:dyDescent="0.25">
      <c r="A3073" s="57">
        <v>26101806</v>
      </c>
      <c r="B3073" s="58" t="s">
        <v>13326</v>
      </c>
    </row>
    <row r="3074" spans="1:2" x14ac:dyDescent="0.25">
      <c r="A3074" s="57">
        <v>26101807</v>
      </c>
      <c r="B3074" s="58" t="s">
        <v>9391</v>
      </c>
    </row>
    <row r="3075" spans="1:2" x14ac:dyDescent="0.25">
      <c r="A3075" s="57">
        <v>26101808</v>
      </c>
      <c r="B3075" s="58" t="s">
        <v>18805</v>
      </c>
    </row>
    <row r="3076" spans="1:2" x14ac:dyDescent="0.25">
      <c r="A3076" s="57">
        <v>26101809</v>
      </c>
      <c r="B3076" s="58" t="s">
        <v>12654</v>
      </c>
    </row>
    <row r="3077" spans="1:2" x14ac:dyDescent="0.25">
      <c r="A3077" s="57">
        <v>26101903</v>
      </c>
      <c r="B3077" s="58" t="s">
        <v>14927</v>
      </c>
    </row>
    <row r="3078" spans="1:2" x14ac:dyDescent="0.25">
      <c r="A3078" s="57">
        <v>26101904</v>
      </c>
      <c r="B3078" s="58" t="s">
        <v>6788</v>
      </c>
    </row>
    <row r="3079" spans="1:2" x14ac:dyDescent="0.25">
      <c r="A3079" s="57">
        <v>26101905</v>
      </c>
      <c r="B3079" s="58" t="s">
        <v>2281</v>
      </c>
    </row>
    <row r="3080" spans="1:2" x14ac:dyDescent="0.25">
      <c r="A3080" s="57">
        <v>26111501</v>
      </c>
      <c r="B3080" s="58" t="s">
        <v>10035</v>
      </c>
    </row>
    <row r="3081" spans="1:2" x14ac:dyDescent="0.25">
      <c r="A3081" s="57">
        <v>26111503</v>
      </c>
      <c r="B3081" s="58" t="s">
        <v>9187</v>
      </c>
    </row>
    <row r="3082" spans="1:2" x14ac:dyDescent="0.25">
      <c r="A3082" s="57">
        <v>26111504</v>
      </c>
      <c r="B3082" s="58" t="s">
        <v>4018</v>
      </c>
    </row>
    <row r="3083" spans="1:2" x14ac:dyDescent="0.25">
      <c r="A3083" s="57">
        <v>26111505</v>
      </c>
      <c r="B3083" s="58" t="s">
        <v>17542</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9364</v>
      </c>
    </row>
    <row r="3091" spans="1:2" x14ac:dyDescent="0.25">
      <c r="A3091" s="57">
        <v>26111515</v>
      </c>
      <c r="B3091" s="58" t="s">
        <v>16360</v>
      </c>
    </row>
    <row r="3092" spans="1:2" x14ac:dyDescent="0.25">
      <c r="A3092" s="57">
        <v>26111516</v>
      </c>
      <c r="B3092" s="58" t="s">
        <v>4275</v>
      </c>
    </row>
    <row r="3093" spans="1:2" x14ac:dyDescent="0.25">
      <c r="A3093" s="57">
        <v>26111517</v>
      </c>
      <c r="B3093" s="58" t="s">
        <v>10775</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10856</v>
      </c>
    </row>
    <row r="3099" spans="1:2" x14ac:dyDescent="0.25">
      <c r="A3099" s="57">
        <v>26111523</v>
      </c>
      <c r="B3099" s="58" t="s">
        <v>3879</v>
      </c>
    </row>
    <row r="3100" spans="1:2" x14ac:dyDescent="0.25">
      <c r="A3100" s="57">
        <v>26111524</v>
      </c>
      <c r="B3100" s="58" t="s">
        <v>11076</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10606</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8786</v>
      </c>
    </row>
    <row r="3111" spans="1:2" x14ac:dyDescent="0.25">
      <c r="A3111" s="57">
        <v>26111535</v>
      </c>
      <c r="B3111" s="58" t="s">
        <v>15746</v>
      </c>
    </row>
    <row r="3112" spans="1:2" x14ac:dyDescent="0.25">
      <c r="A3112" s="57">
        <v>26111601</v>
      </c>
      <c r="B3112" s="58" t="s">
        <v>14899</v>
      </c>
    </row>
    <row r="3113" spans="1:2" x14ac:dyDescent="0.25">
      <c r="A3113" s="57">
        <v>26111602</v>
      </c>
      <c r="B3113" s="58" t="s">
        <v>14474</v>
      </c>
    </row>
    <row r="3114" spans="1:2" x14ac:dyDescent="0.25">
      <c r="A3114" s="57">
        <v>26111603</v>
      </c>
      <c r="B3114" s="58" t="s">
        <v>5349</v>
      </c>
    </row>
    <row r="3115" spans="1:2" x14ac:dyDescent="0.25">
      <c r="A3115" s="57">
        <v>26111604</v>
      </c>
      <c r="B3115" s="58" t="s">
        <v>9249</v>
      </c>
    </row>
    <row r="3116" spans="1:2" x14ac:dyDescent="0.25">
      <c r="A3116" s="57">
        <v>26111605</v>
      </c>
      <c r="B3116" s="58" t="s">
        <v>5275</v>
      </c>
    </row>
    <row r="3117" spans="1:2" x14ac:dyDescent="0.25">
      <c r="A3117" s="57">
        <v>26111606</v>
      </c>
      <c r="B3117" s="58" t="s">
        <v>16371</v>
      </c>
    </row>
    <row r="3118" spans="1:2" x14ac:dyDescent="0.25">
      <c r="A3118" s="57">
        <v>26111607</v>
      </c>
      <c r="B3118" s="58" t="s">
        <v>10522</v>
      </c>
    </row>
    <row r="3119" spans="1:2" x14ac:dyDescent="0.25">
      <c r="A3119" s="57">
        <v>26111608</v>
      </c>
      <c r="B3119" s="58" t="s">
        <v>13959</v>
      </c>
    </row>
    <row r="3120" spans="1:2" x14ac:dyDescent="0.25">
      <c r="A3120" s="57">
        <v>26111701</v>
      </c>
      <c r="B3120" s="58" t="s">
        <v>5428</v>
      </c>
    </row>
    <row r="3121" spans="1:2" x14ac:dyDescent="0.25">
      <c r="A3121" s="57">
        <v>26111702</v>
      </c>
      <c r="B3121" s="58" t="s">
        <v>10199</v>
      </c>
    </row>
    <row r="3122" spans="1:2" x14ac:dyDescent="0.25">
      <c r="A3122" s="57">
        <v>26111703</v>
      </c>
      <c r="B3122" s="58" t="s">
        <v>5283</v>
      </c>
    </row>
    <row r="3123" spans="1:2" x14ac:dyDescent="0.25">
      <c r="A3123" s="57">
        <v>26111704</v>
      </c>
      <c r="B3123" s="58" t="s">
        <v>1336</v>
      </c>
    </row>
    <row r="3124" spans="1:2" x14ac:dyDescent="0.25">
      <c r="A3124" s="57">
        <v>26111705</v>
      </c>
      <c r="B3124" s="58" t="s">
        <v>12277</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11614</v>
      </c>
    </row>
    <row r="3130" spans="1:2" x14ac:dyDescent="0.25">
      <c r="A3130" s="57">
        <v>26111711</v>
      </c>
      <c r="B3130" s="58" t="s">
        <v>8598</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5655</v>
      </c>
    </row>
    <row r="3135" spans="1:2" x14ac:dyDescent="0.25">
      <c r="A3135" s="57">
        <v>26111716</v>
      </c>
      <c r="B3135" s="58" t="s">
        <v>8938</v>
      </c>
    </row>
    <row r="3136" spans="1:2" x14ac:dyDescent="0.25">
      <c r="A3136" s="57">
        <v>26111717</v>
      </c>
      <c r="B3136" s="58" t="s">
        <v>792</v>
      </c>
    </row>
    <row r="3137" spans="1:2" x14ac:dyDescent="0.25">
      <c r="A3137" s="57">
        <v>26111718</v>
      </c>
      <c r="B3137" s="58" t="s">
        <v>8804</v>
      </c>
    </row>
    <row r="3138" spans="1:2" x14ac:dyDescent="0.25">
      <c r="A3138" s="57">
        <v>26111719</v>
      </c>
      <c r="B3138" s="58" t="s">
        <v>8250</v>
      </c>
    </row>
    <row r="3139" spans="1:2" x14ac:dyDescent="0.25">
      <c r="A3139" s="57">
        <v>26111720</v>
      </c>
      <c r="B3139" s="58" t="s">
        <v>8983</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14135</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11009</v>
      </c>
    </row>
    <row r="3153" spans="1:2" x14ac:dyDescent="0.25">
      <c r="A3153" s="57">
        <v>26111809</v>
      </c>
      <c r="B3153" s="58" t="s">
        <v>5682</v>
      </c>
    </row>
    <row r="3154" spans="1:2" x14ac:dyDescent="0.25">
      <c r="A3154" s="57">
        <v>26111810</v>
      </c>
      <c r="B3154" s="58" t="s">
        <v>3900</v>
      </c>
    </row>
    <row r="3155" spans="1:2" x14ac:dyDescent="0.25">
      <c r="A3155" s="57">
        <v>26111901</v>
      </c>
      <c r="B3155" s="58" t="s">
        <v>12717</v>
      </c>
    </row>
    <row r="3156" spans="1:2" x14ac:dyDescent="0.25">
      <c r="A3156" s="57">
        <v>26111902</v>
      </c>
      <c r="B3156" s="58" t="s">
        <v>15807</v>
      </c>
    </row>
    <row r="3157" spans="1:2" x14ac:dyDescent="0.25">
      <c r="A3157" s="57">
        <v>26111903</v>
      </c>
      <c r="B3157" s="58" t="s">
        <v>6125</v>
      </c>
    </row>
    <row r="3158" spans="1:2" x14ac:dyDescent="0.25">
      <c r="A3158" s="57">
        <v>26111904</v>
      </c>
      <c r="B3158" s="58" t="s">
        <v>16656</v>
      </c>
    </row>
    <row r="3159" spans="1:2" x14ac:dyDescent="0.25">
      <c r="A3159" s="57">
        <v>26111905</v>
      </c>
      <c r="B3159" s="58" t="s">
        <v>3285</v>
      </c>
    </row>
    <row r="3160" spans="1:2" x14ac:dyDescent="0.25">
      <c r="A3160" s="57">
        <v>26111907</v>
      </c>
      <c r="B3160" s="58" t="s">
        <v>13213</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14069</v>
      </c>
    </row>
    <row r="3165" spans="1:2" x14ac:dyDescent="0.25">
      <c r="A3165" s="57">
        <v>26112002</v>
      </c>
      <c r="B3165" s="58" t="s">
        <v>16053</v>
      </c>
    </row>
    <row r="3166" spans="1:2" x14ac:dyDescent="0.25">
      <c r="A3166" s="57">
        <v>26112003</v>
      </c>
      <c r="B3166" s="58" t="s">
        <v>12967</v>
      </c>
    </row>
    <row r="3167" spans="1:2" x14ac:dyDescent="0.25">
      <c r="A3167" s="57">
        <v>26112004</v>
      </c>
      <c r="B3167" s="58" t="s">
        <v>9979</v>
      </c>
    </row>
    <row r="3168" spans="1:2" x14ac:dyDescent="0.25">
      <c r="A3168" s="57">
        <v>26112101</v>
      </c>
      <c r="B3168" s="58" t="s">
        <v>6309</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13607</v>
      </c>
    </row>
    <row r="3173" spans="1:2" x14ac:dyDescent="0.25">
      <c r="A3173" s="57">
        <v>26121501</v>
      </c>
      <c r="B3173" s="58" t="s">
        <v>11559</v>
      </c>
    </row>
    <row r="3174" spans="1:2" x14ac:dyDescent="0.25">
      <c r="A3174" s="57">
        <v>26121505</v>
      </c>
      <c r="B3174" s="58" t="s">
        <v>2012</v>
      </c>
    </row>
    <row r="3175" spans="1:2" x14ac:dyDescent="0.25">
      <c r="A3175" s="57">
        <v>26121507</v>
      </c>
      <c r="B3175" s="58" t="s">
        <v>9582</v>
      </c>
    </row>
    <row r="3176" spans="1:2" x14ac:dyDescent="0.25">
      <c r="A3176" s="57">
        <v>26121508</v>
      </c>
      <c r="B3176" s="58" t="s">
        <v>6595</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9213</v>
      </c>
    </row>
    <row r="3188" spans="1:2" x14ac:dyDescent="0.25">
      <c r="A3188" s="57">
        <v>26121532</v>
      </c>
      <c r="B3188" s="58" t="s">
        <v>831</v>
      </c>
    </row>
    <row r="3189" spans="1:2" x14ac:dyDescent="0.25">
      <c r="A3189" s="57">
        <v>26121533</v>
      </c>
      <c r="B3189" s="58" t="s">
        <v>6702</v>
      </c>
    </row>
    <row r="3190" spans="1:2" x14ac:dyDescent="0.25">
      <c r="A3190" s="57">
        <v>26121534</v>
      </c>
      <c r="B3190" s="58" t="s">
        <v>10316</v>
      </c>
    </row>
    <row r="3191" spans="1:2" x14ac:dyDescent="0.25">
      <c r="A3191" s="57">
        <v>26121536</v>
      </c>
      <c r="B3191" s="58" t="s">
        <v>4583</v>
      </c>
    </row>
    <row r="3192" spans="1:2" x14ac:dyDescent="0.25">
      <c r="A3192" s="57">
        <v>26121538</v>
      </c>
      <c r="B3192" s="58" t="s">
        <v>8764</v>
      </c>
    </row>
    <row r="3193" spans="1:2" x14ac:dyDescent="0.25">
      <c r="A3193" s="57">
        <v>26121539</v>
      </c>
      <c r="B3193" s="58" t="s">
        <v>11605</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11907</v>
      </c>
    </row>
    <row r="3198" spans="1:2" x14ac:dyDescent="0.25">
      <c r="A3198" s="57">
        <v>26121603</v>
      </c>
      <c r="B3198" s="58" t="s">
        <v>9013</v>
      </c>
    </row>
    <row r="3199" spans="1:2" x14ac:dyDescent="0.25">
      <c r="A3199" s="57">
        <v>26121604</v>
      </c>
      <c r="B3199" s="58" t="s">
        <v>7567</v>
      </c>
    </row>
    <row r="3200" spans="1:2" x14ac:dyDescent="0.25">
      <c r="A3200" s="57">
        <v>26121605</v>
      </c>
      <c r="B3200" s="58" t="s">
        <v>1635</v>
      </c>
    </row>
    <row r="3201" spans="1:2" x14ac:dyDescent="0.25">
      <c r="A3201" s="57">
        <v>26121606</v>
      </c>
      <c r="B3201" s="58" t="s">
        <v>6667</v>
      </c>
    </row>
    <row r="3202" spans="1:2" x14ac:dyDescent="0.25">
      <c r="A3202" s="57">
        <v>26121607</v>
      </c>
      <c r="B3202" s="58" t="s">
        <v>14967</v>
      </c>
    </row>
    <row r="3203" spans="1:2" x14ac:dyDescent="0.25">
      <c r="A3203" s="57">
        <v>26121608</v>
      </c>
      <c r="B3203" s="58" t="s">
        <v>15358</v>
      </c>
    </row>
    <row r="3204" spans="1:2" x14ac:dyDescent="0.25">
      <c r="A3204" s="57">
        <v>26121609</v>
      </c>
      <c r="B3204" s="58" t="s">
        <v>4454</v>
      </c>
    </row>
    <row r="3205" spans="1:2" x14ac:dyDescent="0.25">
      <c r="A3205" s="57">
        <v>26121610</v>
      </c>
      <c r="B3205" s="58" t="s">
        <v>8134</v>
      </c>
    </row>
    <row r="3206" spans="1:2" x14ac:dyDescent="0.25">
      <c r="A3206" s="57">
        <v>26121611</v>
      </c>
      <c r="B3206" s="58" t="s">
        <v>10225</v>
      </c>
    </row>
    <row r="3207" spans="1:2" x14ac:dyDescent="0.25">
      <c r="A3207" s="57">
        <v>26121612</v>
      </c>
      <c r="B3207" s="58" t="s">
        <v>14115</v>
      </c>
    </row>
    <row r="3208" spans="1:2" x14ac:dyDescent="0.25">
      <c r="A3208" s="57">
        <v>26121613</v>
      </c>
      <c r="B3208" s="58" t="s">
        <v>8404</v>
      </c>
    </row>
    <row r="3209" spans="1:2" x14ac:dyDescent="0.25">
      <c r="A3209" s="57">
        <v>26121614</v>
      </c>
      <c r="B3209" s="58" t="s">
        <v>12468</v>
      </c>
    </row>
    <row r="3210" spans="1:2" x14ac:dyDescent="0.25">
      <c r="A3210" s="57">
        <v>26121615</v>
      </c>
      <c r="B3210" s="58" t="s">
        <v>10984</v>
      </c>
    </row>
    <row r="3211" spans="1:2" x14ac:dyDescent="0.25">
      <c r="A3211" s="57">
        <v>26121616</v>
      </c>
      <c r="B3211" s="58" t="s">
        <v>5970</v>
      </c>
    </row>
    <row r="3212" spans="1:2" x14ac:dyDescent="0.25">
      <c r="A3212" s="57">
        <v>26121617</v>
      </c>
      <c r="B3212" s="58" t="s">
        <v>7851</v>
      </c>
    </row>
    <row r="3213" spans="1:2" x14ac:dyDescent="0.25">
      <c r="A3213" s="57">
        <v>26121618</v>
      </c>
      <c r="B3213" s="58" t="s">
        <v>11553</v>
      </c>
    </row>
    <row r="3214" spans="1:2" x14ac:dyDescent="0.25">
      <c r="A3214" s="57">
        <v>26121619</v>
      </c>
      <c r="B3214" s="58" t="s">
        <v>5729</v>
      </c>
    </row>
    <row r="3215" spans="1:2" x14ac:dyDescent="0.25">
      <c r="A3215" s="57">
        <v>26121620</v>
      </c>
      <c r="B3215" s="58" t="s">
        <v>10401</v>
      </c>
    </row>
    <row r="3216" spans="1:2" x14ac:dyDescent="0.25">
      <c r="A3216" s="57">
        <v>26121621</v>
      </c>
      <c r="B3216" s="58" t="s">
        <v>14036</v>
      </c>
    </row>
    <row r="3217" spans="1:2" x14ac:dyDescent="0.25">
      <c r="A3217" s="57">
        <v>26121622</v>
      </c>
      <c r="B3217" s="58" t="s">
        <v>14344</v>
      </c>
    </row>
    <row r="3218" spans="1:2" x14ac:dyDescent="0.25">
      <c r="A3218" s="57">
        <v>26121623</v>
      </c>
      <c r="B3218" s="58" t="s">
        <v>7710</v>
      </c>
    </row>
    <row r="3219" spans="1:2" x14ac:dyDescent="0.25">
      <c r="A3219" s="57">
        <v>26121624</v>
      </c>
      <c r="B3219" s="58" t="s">
        <v>6871</v>
      </c>
    </row>
    <row r="3220" spans="1:2" x14ac:dyDescent="0.25">
      <c r="A3220" s="57">
        <v>26121628</v>
      </c>
      <c r="B3220" s="58" t="s">
        <v>14178</v>
      </c>
    </row>
    <row r="3221" spans="1:2" x14ac:dyDescent="0.25">
      <c r="A3221" s="57">
        <v>26121629</v>
      </c>
      <c r="B3221" s="58" t="s">
        <v>9205</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11715</v>
      </c>
    </row>
    <row r="3226" spans="1:2" x14ac:dyDescent="0.25">
      <c r="A3226" s="57">
        <v>26121634</v>
      </c>
      <c r="B3226" s="58" t="s">
        <v>9475</v>
      </c>
    </row>
    <row r="3227" spans="1:2" x14ac:dyDescent="0.25">
      <c r="A3227" s="57">
        <v>26121635</v>
      </c>
      <c r="B3227" s="58" t="s">
        <v>1471</v>
      </c>
    </row>
    <row r="3228" spans="1:2" x14ac:dyDescent="0.25">
      <c r="A3228" s="57">
        <v>26121636</v>
      </c>
      <c r="B3228" s="58" t="s">
        <v>14664</v>
      </c>
    </row>
    <row r="3229" spans="1:2" x14ac:dyDescent="0.25">
      <c r="A3229" s="57">
        <v>26121637</v>
      </c>
      <c r="B3229" s="58" t="s">
        <v>12276</v>
      </c>
    </row>
    <row r="3230" spans="1:2" x14ac:dyDescent="0.25">
      <c r="A3230" s="57">
        <v>26121701</v>
      </c>
      <c r="B3230" s="58" t="s">
        <v>11300</v>
      </c>
    </row>
    <row r="3231" spans="1:2" x14ac:dyDescent="0.25">
      <c r="A3231" s="57">
        <v>26121702</v>
      </c>
      <c r="B3231" s="58" t="s">
        <v>18385</v>
      </c>
    </row>
    <row r="3232" spans="1:2" x14ac:dyDescent="0.25">
      <c r="A3232" s="57">
        <v>26121703</v>
      </c>
      <c r="B3232" s="58" t="s">
        <v>16100</v>
      </c>
    </row>
    <row r="3233" spans="1:2" x14ac:dyDescent="0.25">
      <c r="A3233" s="57">
        <v>26121704</v>
      </c>
      <c r="B3233" s="58" t="s">
        <v>9915</v>
      </c>
    </row>
    <row r="3234" spans="1:2" x14ac:dyDescent="0.25">
      <c r="A3234" s="57">
        <v>26121705</v>
      </c>
      <c r="B3234" s="58" t="s">
        <v>11211</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17247</v>
      </c>
    </row>
    <row r="3241" spans="1:2" x14ac:dyDescent="0.25">
      <c r="A3241" s="57">
        <v>26131507</v>
      </c>
      <c r="B3241" s="58" t="s">
        <v>9274</v>
      </c>
    </row>
    <row r="3242" spans="1:2" x14ac:dyDescent="0.25">
      <c r="A3242" s="57">
        <v>26131508</v>
      </c>
      <c r="B3242" s="58" t="s">
        <v>3305</v>
      </c>
    </row>
    <row r="3243" spans="1:2" x14ac:dyDescent="0.25">
      <c r="A3243" s="57">
        <v>26131509</v>
      </c>
      <c r="B3243" s="58" t="s">
        <v>11671</v>
      </c>
    </row>
    <row r="3244" spans="1:2" x14ac:dyDescent="0.25">
      <c r="A3244" s="57">
        <v>26131510</v>
      </c>
      <c r="B3244" s="58" t="s">
        <v>10037</v>
      </c>
    </row>
    <row r="3245" spans="1:2" x14ac:dyDescent="0.25">
      <c r="A3245" s="57">
        <v>26131601</v>
      </c>
      <c r="B3245" s="58" t="s">
        <v>1146</v>
      </c>
    </row>
    <row r="3246" spans="1:2" x14ac:dyDescent="0.25">
      <c r="A3246" s="57">
        <v>26131602</v>
      </c>
      <c r="B3246" s="58" t="s">
        <v>14303</v>
      </c>
    </row>
    <row r="3247" spans="1:2" x14ac:dyDescent="0.25">
      <c r="A3247" s="57">
        <v>26131603</v>
      </c>
      <c r="B3247" s="58" t="s">
        <v>5178</v>
      </c>
    </row>
    <row r="3248" spans="1:2" x14ac:dyDescent="0.25">
      <c r="A3248" s="57">
        <v>26131604</v>
      </c>
      <c r="B3248" s="58" t="s">
        <v>15577</v>
      </c>
    </row>
    <row r="3249" spans="1:2" x14ac:dyDescent="0.25">
      <c r="A3249" s="57">
        <v>26131605</v>
      </c>
      <c r="B3249" s="58" t="s">
        <v>17340</v>
      </c>
    </row>
    <row r="3250" spans="1:2" x14ac:dyDescent="0.25">
      <c r="A3250" s="57">
        <v>26131606</v>
      </c>
      <c r="B3250" s="58" t="s">
        <v>4011</v>
      </c>
    </row>
    <row r="3251" spans="1:2" x14ac:dyDescent="0.25">
      <c r="A3251" s="57">
        <v>26131607</v>
      </c>
      <c r="B3251" s="58" t="s">
        <v>15906</v>
      </c>
    </row>
    <row r="3252" spans="1:2" x14ac:dyDescent="0.25">
      <c r="A3252" s="57">
        <v>26131608</v>
      </c>
      <c r="B3252" s="58" t="s">
        <v>8967</v>
      </c>
    </row>
    <row r="3253" spans="1:2" x14ac:dyDescent="0.25">
      <c r="A3253" s="57">
        <v>26131609</v>
      </c>
      <c r="B3253" s="58" t="s">
        <v>8280</v>
      </c>
    </row>
    <row r="3254" spans="1:2" x14ac:dyDescent="0.25">
      <c r="A3254" s="57">
        <v>26131610</v>
      </c>
      <c r="B3254" s="58" t="s">
        <v>7980</v>
      </c>
    </row>
    <row r="3255" spans="1:2" x14ac:dyDescent="0.25">
      <c r="A3255" s="57">
        <v>26131611</v>
      </c>
      <c r="B3255" s="58" t="s">
        <v>4911</v>
      </c>
    </row>
    <row r="3256" spans="1:2" x14ac:dyDescent="0.25">
      <c r="A3256" s="57">
        <v>26131612</v>
      </c>
      <c r="B3256" s="58" t="s">
        <v>6963</v>
      </c>
    </row>
    <row r="3257" spans="1:2" x14ac:dyDescent="0.25">
      <c r="A3257" s="57">
        <v>26131613</v>
      </c>
      <c r="B3257" s="58" t="s">
        <v>10832</v>
      </c>
    </row>
    <row r="3258" spans="1:2" x14ac:dyDescent="0.25">
      <c r="A3258" s="57">
        <v>26131614</v>
      </c>
      <c r="B3258" s="58" t="s">
        <v>10423</v>
      </c>
    </row>
    <row r="3259" spans="1:2" x14ac:dyDescent="0.25">
      <c r="A3259" s="57">
        <v>26131615</v>
      </c>
      <c r="B3259" s="58" t="s">
        <v>17880</v>
      </c>
    </row>
    <row r="3260" spans="1:2" x14ac:dyDescent="0.25">
      <c r="A3260" s="57">
        <v>26131616</v>
      </c>
      <c r="B3260" s="58" t="s">
        <v>4974</v>
      </c>
    </row>
    <row r="3261" spans="1:2" x14ac:dyDescent="0.25">
      <c r="A3261" s="57">
        <v>26131701</v>
      </c>
      <c r="B3261" s="58" t="s">
        <v>15287</v>
      </c>
    </row>
    <row r="3262" spans="1:2" x14ac:dyDescent="0.25">
      <c r="A3262" s="57">
        <v>26131702</v>
      </c>
      <c r="B3262" s="58" t="s">
        <v>13857</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5844</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9602</v>
      </c>
    </row>
    <row r="3276" spans="1:2" x14ac:dyDescent="0.25">
      <c r="A3276" s="57">
        <v>26131814</v>
      </c>
      <c r="B3276" s="58" t="s">
        <v>15425</v>
      </c>
    </row>
    <row r="3277" spans="1:2" x14ac:dyDescent="0.25">
      <c r="A3277" s="57">
        <v>26141601</v>
      </c>
      <c r="B3277" s="58" t="s">
        <v>12569</v>
      </c>
    </row>
    <row r="3278" spans="1:2" x14ac:dyDescent="0.25">
      <c r="A3278" s="57">
        <v>26141602</v>
      </c>
      <c r="B3278" s="58" t="s">
        <v>2343</v>
      </c>
    </row>
    <row r="3279" spans="1:2" x14ac:dyDescent="0.25">
      <c r="A3279" s="57">
        <v>26141603</v>
      </c>
      <c r="B3279" s="58" t="s">
        <v>2102</v>
      </c>
    </row>
    <row r="3280" spans="1:2" x14ac:dyDescent="0.25">
      <c r="A3280" s="57">
        <v>26141701</v>
      </c>
      <c r="B3280" s="58" t="s">
        <v>11588</v>
      </c>
    </row>
    <row r="3281" spans="1:2" x14ac:dyDescent="0.25">
      <c r="A3281" s="57">
        <v>26141702</v>
      </c>
      <c r="B3281" s="58" t="s">
        <v>246</v>
      </c>
    </row>
    <row r="3282" spans="1:2" x14ac:dyDescent="0.25">
      <c r="A3282" s="57">
        <v>26141703</v>
      </c>
      <c r="B3282" s="58" t="s">
        <v>3719</v>
      </c>
    </row>
    <row r="3283" spans="1:2" x14ac:dyDescent="0.25">
      <c r="A3283" s="57">
        <v>26141704</v>
      </c>
      <c r="B3283" s="58" t="s">
        <v>10470</v>
      </c>
    </row>
    <row r="3284" spans="1:2" x14ac:dyDescent="0.25">
      <c r="A3284" s="57">
        <v>26141801</v>
      </c>
      <c r="B3284" s="58" t="s">
        <v>7754</v>
      </c>
    </row>
    <row r="3285" spans="1:2" x14ac:dyDescent="0.25">
      <c r="A3285" s="57">
        <v>26141802</v>
      </c>
      <c r="B3285" s="58" t="s">
        <v>11422</v>
      </c>
    </row>
    <row r="3286" spans="1:2" x14ac:dyDescent="0.25">
      <c r="A3286" s="57">
        <v>26141803</v>
      </c>
      <c r="B3286" s="58" t="s">
        <v>18160</v>
      </c>
    </row>
    <row r="3287" spans="1:2" x14ac:dyDescent="0.25">
      <c r="A3287" s="57">
        <v>26141804</v>
      </c>
      <c r="B3287" s="58" t="s">
        <v>14126</v>
      </c>
    </row>
    <row r="3288" spans="1:2" x14ac:dyDescent="0.25">
      <c r="A3288" s="57">
        <v>26141805</v>
      </c>
      <c r="B3288" s="58" t="s">
        <v>9457</v>
      </c>
    </row>
    <row r="3289" spans="1:2" x14ac:dyDescent="0.25">
      <c r="A3289" s="57">
        <v>26141806</v>
      </c>
      <c r="B3289" s="58" t="s">
        <v>5217</v>
      </c>
    </row>
    <row r="3290" spans="1:2" x14ac:dyDescent="0.25">
      <c r="A3290" s="57">
        <v>26141807</v>
      </c>
      <c r="B3290" s="58" t="s">
        <v>4064</v>
      </c>
    </row>
    <row r="3291" spans="1:2" x14ac:dyDescent="0.25">
      <c r="A3291" s="57">
        <v>26141808</v>
      </c>
      <c r="B3291" s="58" t="s">
        <v>14905</v>
      </c>
    </row>
    <row r="3292" spans="1:2" x14ac:dyDescent="0.25">
      <c r="A3292" s="57">
        <v>26141809</v>
      </c>
      <c r="B3292" s="58" t="s">
        <v>13131</v>
      </c>
    </row>
    <row r="3293" spans="1:2" x14ac:dyDescent="0.25">
      <c r="A3293" s="57">
        <v>26141901</v>
      </c>
      <c r="B3293" s="58" t="s">
        <v>14810</v>
      </c>
    </row>
    <row r="3294" spans="1:2" x14ac:dyDescent="0.25">
      <c r="A3294" s="57">
        <v>26141902</v>
      </c>
      <c r="B3294" s="58" t="s">
        <v>14324</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9629</v>
      </c>
    </row>
    <row r="3301" spans="1:2" x14ac:dyDescent="0.25">
      <c r="A3301" s="57">
        <v>26141910</v>
      </c>
      <c r="B3301" s="58" t="s">
        <v>10880</v>
      </c>
    </row>
    <row r="3302" spans="1:2" x14ac:dyDescent="0.25">
      <c r="A3302" s="57">
        <v>26141911</v>
      </c>
      <c r="B3302" s="58" t="s">
        <v>7253</v>
      </c>
    </row>
    <row r="3303" spans="1:2" x14ac:dyDescent="0.25">
      <c r="A3303" s="57">
        <v>26142001</v>
      </c>
      <c r="B3303" s="58" t="s">
        <v>22</v>
      </c>
    </row>
    <row r="3304" spans="1:2" x14ac:dyDescent="0.25">
      <c r="A3304" s="57">
        <v>26142002</v>
      </c>
      <c r="B3304" s="58" t="s">
        <v>18039</v>
      </c>
    </row>
    <row r="3305" spans="1:2" x14ac:dyDescent="0.25">
      <c r="A3305" s="57">
        <v>26142003</v>
      </c>
      <c r="B3305" s="58" t="s">
        <v>13284</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7412</v>
      </c>
    </row>
    <row r="3310" spans="1:2" x14ac:dyDescent="0.25">
      <c r="A3310" s="57">
        <v>26142101</v>
      </c>
      <c r="B3310" s="58" t="s">
        <v>17894</v>
      </c>
    </row>
    <row r="3311" spans="1:2" x14ac:dyDescent="0.25">
      <c r="A3311" s="57">
        <v>26142106</v>
      </c>
      <c r="B3311" s="58" t="s">
        <v>11450</v>
      </c>
    </row>
    <row r="3312" spans="1:2" x14ac:dyDescent="0.25">
      <c r="A3312" s="57">
        <v>26142108</v>
      </c>
      <c r="B3312" s="58" t="s">
        <v>8042</v>
      </c>
    </row>
    <row r="3313" spans="1:2" x14ac:dyDescent="0.25">
      <c r="A3313" s="57">
        <v>26142117</v>
      </c>
      <c r="B3313" s="58" t="s">
        <v>8977</v>
      </c>
    </row>
    <row r="3314" spans="1:2" x14ac:dyDescent="0.25">
      <c r="A3314" s="57">
        <v>26142201</v>
      </c>
      <c r="B3314" s="58" t="s">
        <v>5289</v>
      </c>
    </row>
    <row r="3315" spans="1:2" x14ac:dyDescent="0.25">
      <c r="A3315" s="57">
        <v>26142202</v>
      </c>
      <c r="B3315" s="58" t="s">
        <v>13837</v>
      </c>
    </row>
    <row r="3316" spans="1:2" x14ac:dyDescent="0.25">
      <c r="A3316" s="57">
        <v>26142302</v>
      </c>
      <c r="B3316" s="58" t="s">
        <v>8773</v>
      </c>
    </row>
    <row r="3317" spans="1:2" x14ac:dyDescent="0.25">
      <c r="A3317" s="57">
        <v>26142303</v>
      </c>
      <c r="B3317" s="58" t="s">
        <v>12961</v>
      </c>
    </row>
    <row r="3318" spans="1:2" x14ac:dyDescent="0.25">
      <c r="A3318" s="57">
        <v>26142304</v>
      </c>
      <c r="B3318" s="58" t="s">
        <v>556</v>
      </c>
    </row>
    <row r="3319" spans="1:2" x14ac:dyDescent="0.25">
      <c r="A3319" s="57">
        <v>26142306</v>
      </c>
      <c r="B3319" s="58" t="s">
        <v>13623</v>
      </c>
    </row>
    <row r="3320" spans="1:2" x14ac:dyDescent="0.25">
      <c r="A3320" s="57">
        <v>26142307</v>
      </c>
      <c r="B3320" s="58" t="s">
        <v>9688</v>
      </c>
    </row>
    <row r="3321" spans="1:2" x14ac:dyDescent="0.25">
      <c r="A3321" s="57">
        <v>26142308</v>
      </c>
      <c r="B3321" s="58" t="s">
        <v>4668</v>
      </c>
    </row>
    <row r="3322" spans="1:2" x14ac:dyDescent="0.25">
      <c r="A3322" s="57">
        <v>26142310</v>
      </c>
      <c r="B3322" s="58" t="s">
        <v>17738</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12092</v>
      </c>
    </row>
    <row r="3329" spans="1:2" x14ac:dyDescent="0.25">
      <c r="A3329" s="57">
        <v>26142405</v>
      </c>
      <c r="B3329" s="58" t="s">
        <v>13365</v>
      </c>
    </row>
    <row r="3330" spans="1:2" x14ac:dyDescent="0.25">
      <c r="A3330" s="57">
        <v>26142406</v>
      </c>
      <c r="B3330" s="58" t="s">
        <v>13447</v>
      </c>
    </row>
    <row r="3331" spans="1:2" x14ac:dyDescent="0.25">
      <c r="A3331" s="57">
        <v>26142407</v>
      </c>
      <c r="B3331" s="58" t="s">
        <v>5372</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13464</v>
      </c>
    </row>
    <row r="3337" spans="1:2" x14ac:dyDescent="0.25">
      <c r="A3337" s="57">
        <v>27111505</v>
      </c>
      <c r="B3337" s="58" t="s">
        <v>16774</v>
      </c>
    </row>
    <row r="3338" spans="1:2" x14ac:dyDescent="0.25">
      <c r="A3338" s="57">
        <v>27111506</v>
      </c>
      <c r="B3338" s="58" t="s">
        <v>8274</v>
      </c>
    </row>
    <row r="3339" spans="1:2" x14ac:dyDescent="0.25">
      <c r="A3339" s="57">
        <v>27111507</v>
      </c>
      <c r="B3339" s="58" t="s">
        <v>4932</v>
      </c>
    </row>
    <row r="3340" spans="1:2" x14ac:dyDescent="0.25">
      <c r="A3340" s="57">
        <v>27111508</v>
      </c>
      <c r="B3340" s="58" t="s">
        <v>7397</v>
      </c>
    </row>
    <row r="3341" spans="1:2" x14ac:dyDescent="0.25">
      <c r="A3341" s="57">
        <v>27111509</v>
      </c>
      <c r="B3341" s="58" t="s">
        <v>8808</v>
      </c>
    </row>
    <row r="3342" spans="1:2" x14ac:dyDescent="0.25">
      <c r="A3342" s="57">
        <v>27111510</v>
      </c>
      <c r="B3342" s="58" t="s">
        <v>11084</v>
      </c>
    </row>
    <row r="3343" spans="1:2" x14ac:dyDescent="0.25">
      <c r="A3343" s="57">
        <v>27111511</v>
      </c>
      <c r="B3343" s="58" t="s">
        <v>9950</v>
      </c>
    </row>
    <row r="3344" spans="1:2" x14ac:dyDescent="0.25">
      <c r="A3344" s="57">
        <v>27111512</v>
      </c>
      <c r="B3344" s="58" t="s">
        <v>1367</v>
      </c>
    </row>
    <row r="3345" spans="1:2" x14ac:dyDescent="0.25">
      <c r="A3345" s="57">
        <v>27111513</v>
      </c>
      <c r="B3345" s="58" t="s">
        <v>13454</v>
      </c>
    </row>
    <row r="3346" spans="1:2" x14ac:dyDescent="0.25">
      <c r="A3346" s="57">
        <v>27111514</v>
      </c>
      <c r="B3346" s="58" t="s">
        <v>15640</v>
      </c>
    </row>
    <row r="3347" spans="1:2" x14ac:dyDescent="0.25">
      <c r="A3347" s="57">
        <v>27111515</v>
      </c>
      <c r="B3347" s="58" t="s">
        <v>12054</v>
      </c>
    </row>
    <row r="3348" spans="1:2" x14ac:dyDescent="0.25">
      <c r="A3348" s="57">
        <v>27111516</v>
      </c>
      <c r="B3348" s="58" t="s">
        <v>4146</v>
      </c>
    </row>
    <row r="3349" spans="1:2" x14ac:dyDescent="0.25">
      <c r="A3349" s="57">
        <v>27111517</v>
      </c>
      <c r="B3349" s="58" t="s">
        <v>10450</v>
      </c>
    </row>
    <row r="3350" spans="1:2" x14ac:dyDescent="0.25">
      <c r="A3350" s="57">
        <v>27111518</v>
      </c>
      <c r="B3350" s="58" t="s">
        <v>9000</v>
      </c>
    </row>
    <row r="3351" spans="1:2" x14ac:dyDescent="0.25">
      <c r="A3351" s="57">
        <v>27111519</v>
      </c>
      <c r="B3351" s="58" t="s">
        <v>8506</v>
      </c>
    </row>
    <row r="3352" spans="1:2" x14ac:dyDescent="0.25">
      <c r="A3352" s="57">
        <v>27111520</v>
      </c>
      <c r="B3352" s="58" t="s">
        <v>14252</v>
      </c>
    </row>
    <row r="3353" spans="1:2" x14ac:dyDescent="0.25">
      <c r="A3353" s="57">
        <v>27111521</v>
      </c>
      <c r="B3353" s="58" t="s">
        <v>301</v>
      </c>
    </row>
    <row r="3354" spans="1:2" x14ac:dyDescent="0.25">
      <c r="A3354" s="57">
        <v>27111601</v>
      </c>
      <c r="B3354" s="58" t="s">
        <v>10986</v>
      </c>
    </row>
    <row r="3355" spans="1:2" x14ac:dyDescent="0.25">
      <c r="A3355" s="57">
        <v>27111602</v>
      </c>
      <c r="B3355" s="58" t="s">
        <v>5668</v>
      </c>
    </row>
    <row r="3356" spans="1:2" x14ac:dyDescent="0.25">
      <c r="A3356" s="57">
        <v>27111603</v>
      </c>
      <c r="B3356" s="58" t="s">
        <v>12244</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10028</v>
      </c>
    </row>
    <row r="3363" spans="1:2" x14ac:dyDescent="0.25">
      <c r="A3363" s="57">
        <v>27111702</v>
      </c>
      <c r="B3363" s="58" t="s">
        <v>15487</v>
      </c>
    </row>
    <row r="3364" spans="1:2" x14ac:dyDescent="0.25">
      <c r="A3364" s="57">
        <v>27111703</v>
      </c>
      <c r="B3364" s="58" t="s">
        <v>5161</v>
      </c>
    </row>
    <row r="3365" spans="1:2" x14ac:dyDescent="0.25">
      <c r="A3365" s="57">
        <v>27111704</v>
      </c>
      <c r="B3365" s="58" t="s">
        <v>13506</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18563</v>
      </c>
    </row>
    <row r="3373" spans="1:2" x14ac:dyDescent="0.25">
      <c r="A3373" s="57">
        <v>27111712</v>
      </c>
      <c r="B3373" s="58" t="s">
        <v>330</v>
      </c>
    </row>
    <row r="3374" spans="1:2" x14ac:dyDescent="0.25">
      <c r="A3374" s="57">
        <v>27111713</v>
      </c>
      <c r="B3374" s="58" t="s">
        <v>12017</v>
      </c>
    </row>
    <row r="3375" spans="1:2" x14ac:dyDescent="0.25">
      <c r="A3375" s="57">
        <v>27111714</v>
      </c>
      <c r="B3375" s="58" t="s">
        <v>5150</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13518</v>
      </c>
    </row>
    <row r="3380" spans="1:2" x14ac:dyDescent="0.25">
      <c r="A3380" s="57">
        <v>27111720</v>
      </c>
      <c r="B3380" s="58" t="s">
        <v>9725</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15776</v>
      </c>
    </row>
    <row r="3387" spans="1:2" x14ac:dyDescent="0.25">
      <c r="A3387" s="57">
        <v>27111727</v>
      </c>
      <c r="B3387" s="58" t="s">
        <v>10110</v>
      </c>
    </row>
    <row r="3388" spans="1:2" x14ac:dyDescent="0.25">
      <c r="A3388" s="57">
        <v>27111801</v>
      </c>
      <c r="B3388" s="58" t="s">
        <v>10414</v>
      </c>
    </row>
    <row r="3389" spans="1:2" x14ac:dyDescent="0.25">
      <c r="A3389" s="57">
        <v>27111802</v>
      </c>
      <c r="B3389" s="58" t="s">
        <v>4736</v>
      </c>
    </row>
    <row r="3390" spans="1:2" x14ac:dyDescent="0.25">
      <c r="A3390" s="57">
        <v>27111803</v>
      </c>
      <c r="B3390" s="58" t="s">
        <v>14731</v>
      </c>
    </row>
    <row r="3391" spans="1:2" x14ac:dyDescent="0.25">
      <c r="A3391" s="57">
        <v>27111804</v>
      </c>
      <c r="B3391" s="58" t="s">
        <v>18289</v>
      </c>
    </row>
    <row r="3392" spans="1:2" x14ac:dyDescent="0.25">
      <c r="A3392" s="57">
        <v>27111806</v>
      </c>
      <c r="B3392" s="58" t="s">
        <v>5609</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16334</v>
      </c>
    </row>
    <row r="3397" spans="1:2" x14ac:dyDescent="0.25">
      <c r="A3397" s="57">
        <v>27111902</v>
      </c>
      <c r="B3397" s="58" t="s">
        <v>14689</v>
      </c>
    </row>
    <row r="3398" spans="1:2" x14ac:dyDescent="0.25">
      <c r="A3398" s="57">
        <v>27111903</v>
      </c>
      <c r="B3398" s="58" t="s">
        <v>13716</v>
      </c>
    </row>
    <row r="3399" spans="1:2" x14ac:dyDescent="0.25">
      <c r="A3399" s="57">
        <v>27111904</v>
      </c>
      <c r="B3399" s="58" t="s">
        <v>10464</v>
      </c>
    </row>
    <row r="3400" spans="1:2" x14ac:dyDescent="0.25">
      <c r="A3400" s="57">
        <v>27111905</v>
      </c>
      <c r="B3400" s="58" t="s">
        <v>1072</v>
      </c>
    </row>
    <row r="3401" spans="1:2" x14ac:dyDescent="0.25">
      <c r="A3401" s="57">
        <v>27111906</v>
      </c>
      <c r="B3401" s="58" t="s">
        <v>16345</v>
      </c>
    </row>
    <row r="3402" spans="1:2" x14ac:dyDescent="0.25">
      <c r="A3402" s="57">
        <v>27111907</v>
      </c>
      <c r="B3402" s="58" t="s">
        <v>4784</v>
      </c>
    </row>
    <row r="3403" spans="1:2" x14ac:dyDescent="0.25">
      <c r="A3403" s="57">
        <v>27111908</v>
      </c>
      <c r="B3403" s="58" t="s">
        <v>7803</v>
      </c>
    </row>
    <row r="3404" spans="1:2" x14ac:dyDescent="0.25">
      <c r="A3404" s="57">
        <v>27111909</v>
      </c>
      <c r="B3404" s="58" t="s">
        <v>17131</v>
      </c>
    </row>
    <row r="3405" spans="1:2" x14ac:dyDescent="0.25">
      <c r="A3405" s="57">
        <v>27111910</v>
      </c>
      <c r="B3405" s="58" t="s">
        <v>4323</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5373</v>
      </c>
    </row>
    <row r="3412" spans="1:2" x14ac:dyDescent="0.25">
      <c r="A3412" s="57">
        <v>27112006</v>
      </c>
      <c r="B3412" s="58" t="s">
        <v>4043</v>
      </c>
    </row>
    <row r="3413" spans="1:2" x14ac:dyDescent="0.25">
      <c r="A3413" s="57">
        <v>27112007</v>
      </c>
      <c r="B3413" s="58" t="s">
        <v>4747</v>
      </c>
    </row>
    <row r="3414" spans="1:2" x14ac:dyDescent="0.25">
      <c r="A3414" s="57">
        <v>27112008</v>
      </c>
      <c r="B3414" s="58" t="s">
        <v>14938</v>
      </c>
    </row>
    <row r="3415" spans="1:2" x14ac:dyDescent="0.25">
      <c r="A3415" s="57">
        <v>27112009</v>
      </c>
      <c r="B3415" s="58" t="s">
        <v>12103</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9833</v>
      </c>
    </row>
    <row r="3420" spans="1:2" x14ac:dyDescent="0.25">
      <c r="A3420" s="57">
        <v>27112014</v>
      </c>
      <c r="B3420" s="58" t="s">
        <v>14308</v>
      </c>
    </row>
    <row r="3421" spans="1:2" x14ac:dyDescent="0.25">
      <c r="A3421" s="57">
        <v>27112015</v>
      </c>
      <c r="B3421" s="58" t="s">
        <v>10287</v>
      </c>
    </row>
    <row r="3422" spans="1:2" x14ac:dyDescent="0.25">
      <c r="A3422" s="57">
        <v>27112016</v>
      </c>
      <c r="B3422" s="58" t="s">
        <v>17357</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4955</v>
      </c>
    </row>
    <row r="3429" spans="1:2" x14ac:dyDescent="0.25">
      <c r="A3429" s="57">
        <v>27112106</v>
      </c>
      <c r="B3429" s="58" t="s">
        <v>8151</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9980</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13533</v>
      </c>
    </row>
    <row r="3438" spans="1:2" x14ac:dyDescent="0.25">
      <c r="A3438" s="57">
        <v>27112115</v>
      </c>
      <c r="B3438" s="58" t="s">
        <v>18202</v>
      </c>
    </row>
    <row r="3439" spans="1:2" x14ac:dyDescent="0.25">
      <c r="A3439" s="57">
        <v>27112116</v>
      </c>
      <c r="B3439" s="58" t="s">
        <v>712</v>
      </c>
    </row>
    <row r="3440" spans="1:2" x14ac:dyDescent="0.25">
      <c r="A3440" s="57">
        <v>27112117</v>
      </c>
      <c r="B3440" s="58" t="s">
        <v>12032</v>
      </c>
    </row>
    <row r="3441" spans="1:2" x14ac:dyDescent="0.25">
      <c r="A3441" s="57">
        <v>27112119</v>
      </c>
      <c r="B3441" s="58" t="s">
        <v>5952</v>
      </c>
    </row>
    <row r="3442" spans="1:2" x14ac:dyDescent="0.25">
      <c r="A3442" s="57">
        <v>27112120</v>
      </c>
      <c r="B3442" s="58" t="s">
        <v>10153</v>
      </c>
    </row>
    <row r="3443" spans="1:2" x14ac:dyDescent="0.25">
      <c r="A3443" s="57">
        <v>27112121</v>
      </c>
      <c r="B3443" s="58" t="s">
        <v>11174</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12811</v>
      </c>
    </row>
    <row r="3448" spans="1:2" x14ac:dyDescent="0.25">
      <c r="A3448" s="57">
        <v>27112126</v>
      </c>
      <c r="B3448" s="58" t="s">
        <v>11716</v>
      </c>
    </row>
    <row r="3449" spans="1:2" x14ac:dyDescent="0.25">
      <c r="A3449" s="57">
        <v>27112127</v>
      </c>
      <c r="B3449" s="58" t="s">
        <v>6795</v>
      </c>
    </row>
    <row r="3450" spans="1:2" x14ac:dyDescent="0.25">
      <c r="A3450" s="57">
        <v>27112128</v>
      </c>
      <c r="B3450" s="58" t="s">
        <v>5932</v>
      </c>
    </row>
    <row r="3451" spans="1:2" x14ac:dyDescent="0.25">
      <c r="A3451" s="57">
        <v>27112129</v>
      </c>
      <c r="B3451" s="58" t="s">
        <v>1460</v>
      </c>
    </row>
    <row r="3452" spans="1:2" x14ac:dyDescent="0.25">
      <c r="A3452" s="57">
        <v>27112130</v>
      </c>
      <c r="B3452" s="58" t="s">
        <v>9578</v>
      </c>
    </row>
    <row r="3453" spans="1:2" x14ac:dyDescent="0.25">
      <c r="A3453" s="57">
        <v>27112131</v>
      </c>
      <c r="B3453" s="58" t="s">
        <v>14037</v>
      </c>
    </row>
    <row r="3454" spans="1:2" x14ac:dyDescent="0.25">
      <c r="A3454" s="57">
        <v>27112132</v>
      </c>
      <c r="B3454" s="58" t="s">
        <v>6287</v>
      </c>
    </row>
    <row r="3455" spans="1:2" x14ac:dyDescent="0.25">
      <c r="A3455" s="57">
        <v>27112133</v>
      </c>
      <c r="B3455" s="58" t="s">
        <v>12767</v>
      </c>
    </row>
    <row r="3456" spans="1:2" x14ac:dyDescent="0.25">
      <c r="A3456" s="57">
        <v>27112134</v>
      </c>
      <c r="B3456" s="58" t="s">
        <v>14086</v>
      </c>
    </row>
    <row r="3457" spans="1:2" x14ac:dyDescent="0.25">
      <c r="A3457" s="57">
        <v>27112201</v>
      </c>
      <c r="B3457" s="58" t="s">
        <v>2099</v>
      </c>
    </row>
    <row r="3458" spans="1:2" x14ac:dyDescent="0.25">
      <c r="A3458" s="57">
        <v>27112202</v>
      </c>
      <c r="B3458" s="58" t="s">
        <v>6644</v>
      </c>
    </row>
    <row r="3459" spans="1:2" x14ac:dyDescent="0.25">
      <c r="A3459" s="57">
        <v>27112203</v>
      </c>
      <c r="B3459" s="58" t="s">
        <v>7362</v>
      </c>
    </row>
    <row r="3460" spans="1:2" x14ac:dyDescent="0.25">
      <c r="A3460" s="57">
        <v>27112205</v>
      </c>
      <c r="B3460" s="58" t="s">
        <v>8947</v>
      </c>
    </row>
    <row r="3461" spans="1:2" x14ac:dyDescent="0.25">
      <c r="A3461" s="57">
        <v>27112301</v>
      </c>
      <c r="B3461" s="58" t="s">
        <v>10181</v>
      </c>
    </row>
    <row r="3462" spans="1:2" x14ac:dyDescent="0.25">
      <c r="A3462" s="57">
        <v>27112302</v>
      </c>
      <c r="B3462" s="58" t="s">
        <v>13551</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11384</v>
      </c>
    </row>
    <row r="3468" spans="1:2" x14ac:dyDescent="0.25">
      <c r="A3468" s="57">
        <v>27112402</v>
      </c>
      <c r="B3468" s="58" t="s">
        <v>12177</v>
      </c>
    </row>
    <row r="3469" spans="1:2" x14ac:dyDescent="0.25">
      <c r="A3469" s="57">
        <v>27112403</v>
      </c>
      <c r="B3469" s="58" t="s">
        <v>3217</v>
      </c>
    </row>
    <row r="3470" spans="1:2" x14ac:dyDescent="0.25">
      <c r="A3470" s="57">
        <v>27112404</v>
      </c>
      <c r="B3470" s="58" t="s">
        <v>13874</v>
      </c>
    </row>
    <row r="3471" spans="1:2" x14ac:dyDescent="0.25">
      <c r="A3471" s="57">
        <v>27112405</v>
      </c>
      <c r="B3471" s="58" t="s">
        <v>11838</v>
      </c>
    </row>
    <row r="3472" spans="1:2" x14ac:dyDescent="0.25">
      <c r="A3472" s="57">
        <v>27112406</v>
      </c>
      <c r="B3472" s="58" t="s">
        <v>252</v>
      </c>
    </row>
    <row r="3473" spans="1:2" x14ac:dyDescent="0.25">
      <c r="A3473" s="57">
        <v>27112407</v>
      </c>
      <c r="B3473" s="58" t="s">
        <v>8743</v>
      </c>
    </row>
    <row r="3474" spans="1:2" x14ac:dyDescent="0.25">
      <c r="A3474" s="57">
        <v>27112501</v>
      </c>
      <c r="B3474" s="58" t="s">
        <v>9277</v>
      </c>
    </row>
    <row r="3475" spans="1:2" x14ac:dyDescent="0.25">
      <c r="A3475" s="57">
        <v>27112502</v>
      </c>
      <c r="B3475" s="58" t="s">
        <v>4391</v>
      </c>
    </row>
    <row r="3476" spans="1:2" x14ac:dyDescent="0.25">
      <c r="A3476" s="57">
        <v>27112503</v>
      </c>
      <c r="B3476" s="58" t="s">
        <v>10009</v>
      </c>
    </row>
    <row r="3477" spans="1:2" x14ac:dyDescent="0.25">
      <c r="A3477" s="57">
        <v>27112504</v>
      </c>
      <c r="B3477" s="58" t="s">
        <v>11358</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9159</v>
      </c>
    </row>
    <row r="3484" spans="1:2" x14ac:dyDescent="0.25">
      <c r="A3484" s="57">
        <v>27112703</v>
      </c>
      <c r="B3484" s="58" t="s">
        <v>4808</v>
      </c>
    </row>
    <row r="3485" spans="1:2" x14ac:dyDescent="0.25">
      <c r="A3485" s="57">
        <v>27112704</v>
      </c>
      <c r="B3485" s="58" t="s">
        <v>3643</v>
      </c>
    </row>
    <row r="3486" spans="1:2" x14ac:dyDescent="0.25">
      <c r="A3486" s="57">
        <v>27112705</v>
      </c>
      <c r="B3486" s="58" t="s">
        <v>17674</v>
      </c>
    </row>
    <row r="3487" spans="1:2" x14ac:dyDescent="0.25">
      <c r="A3487" s="57">
        <v>27112706</v>
      </c>
      <c r="B3487" s="58" t="s">
        <v>10393</v>
      </c>
    </row>
    <row r="3488" spans="1:2" x14ac:dyDescent="0.25">
      <c r="A3488" s="57">
        <v>27112707</v>
      </c>
      <c r="B3488" s="58" t="s">
        <v>8942</v>
      </c>
    </row>
    <row r="3489" spans="1:2" x14ac:dyDescent="0.25">
      <c r="A3489" s="57">
        <v>27112708</v>
      </c>
      <c r="B3489" s="58" t="s">
        <v>14491</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12365</v>
      </c>
    </row>
    <row r="3496" spans="1:2" x14ac:dyDescent="0.25">
      <c r="A3496" s="57">
        <v>27112715</v>
      </c>
      <c r="B3496" s="58" t="s">
        <v>8568</v>
      </c>
    </row>
    <row r="3497" spans="1:2" x14ac:dyDescent="0.25">
      <c r="A3497" s="57">
        <v>27112716</v>
      </c>
      <c r="B3497" s="58" t="s">
        <v>5312</v>
      </c>
    </row>
    <row r="3498" spans="1:2" x14ac:dyDescent="0.25">
      <c r="A3498" s="57">
        <v>27112717</v>
      </c>
      <c r="B3498" s="58" t="s">
        <v>5448</v>
      </c>
    </row>
    <row r="3499" spans="1:2" x14ac:dyDescent="0.25">
      <c r="A3499" s="57">
        <v>27112718</v>
      </c>
      <c r="B3499" s="58" t="s">
        <v>9625</v>
      </c>
    </row>
    <row r="3500" spans="1:2" x14ac:dyDescent="0.25">
      <c r="A3500" s="57">
        <v>27112719</v>
      </c>
      <c r="B3500" s="58" t="s">
        <v>16718</v>
      </c>
    </row>
    <row r="3501" spans="1:2" x14ac:dyDescent="0.25">
      <c r="A3501" s="57">
        <v>27112720</v>
      </c>
      <c r="B3501" s="58" t="s">
        <v>3932</v>
      </c>
    </row>
    <row r="3502" spans="1:2" x14ac:dyDescent="0.25">
      <c r="A3502" s="57">
        <v>27112721</v>
      </c>
      <c r="B3502" s="58" t="s">
        <v>8861</v>
      </c>
    </row>
    <row r="3503" spans="1:2" x14ac:dyDescent="0.25">
      <c r="A3503" s="57">
        <v>27112801</v>
      </c>
      <c r="B3503" s="58" t="s">
        <v>14512</v>
      </c>
    </row>
    <row r="3504" spans="1:2" x14ac:dyDescent="0.25">
      <c r="A3504" s="57">
        <v>27112802</v>
      </c>
      <c r="B3504" s="58" t="s">
        <v>18478</v>
      </c>
    </row>
    <row r="3505" spans="1:2" x14ac:dyDescent="0.25">
      <c r="A3505" s="57">
        <v>27112803</v>
      </c>
      <c r="B3505" s="58" t="s">
        <v>9921</v>
      </c>
    </row>
    <row r="3506" spans="1:2" x14ac:dyDescent="0.25">
      <c r="A3506" s="57">
        <v>27112804</v>
      </c>
      <c r="B3506" s="58" t="s">
        <v>9901</v>
      </c>
    </row>
    <row r="3507" spans="1:2" x14ac:dyDescent="0.25">
      <c r="A3507" s="57">
        <v>27112805</v>
      </c>
      <c r="B3507" s="58" t="s">
        <v>15870</v>
      </c>
    </row>
    <row r="3508" spans="1:2" x14ac:dyDescent="0.25">
      <c r="A3508" s="57">
        <v>27112806</v>
      </c>
      <c r="B3508" s="58" t="s">
        <v>846</v>
      </c>
    </row>
    <row r="3509" spans="1:2" x14ac:dyDescent="0.25">
      <c r="A3509" s="57">
        <v>27112807</v>
      </c>
      <c r="B3509" s="58" t="s">
        <v>11358</v>
      </c>
    </row>
    <row r="3510" spans="1:2" x14ac:dyDescent="0.25">
      <c r="A3510" s="57">
        <v>27112808</v>
      </c>
      <c r="B3510" s="58" t="s">
        <v>16311</v>
      </c>
    </row>
    <row r="3511" spans="1:2" x14ac:dyDescent="0.25">
      <c r="A3511" s="57">
        <v>27112809</v>
      </c>
      <c r="B3511" s="58" t="s">
        <v>7759</v>
      </c>
    </row>
    <row r="3512" spans="1:2" x14ac:dyDescent="0.25">
      <c r="A3512" s="57">
        <v>27112810</v>
      </c>
      <c r="B3512" s="58" t="s">
        <v>17403</v>
      </c>
    </row>
    <row r="3513" spans="1:2" x14ac:dyDescent="0.25">
      <c r="A3513" s="57">
        <v>27112811</v>
      </c>
      <c r="B3513" s="58" t="s">
        <v>14485</v>
      </c>
    </row>
    <row r="3514" spans="1:2" x14ac:dyDescent="0.25">
      <c r="A3514" s="57">
        <v>27112812</v>
      </c>
      <c r="B3514" s="58" t="s">
        <v>8802</v>
      </c>
    </row>
    <row r="3515" spans="1:2" x14ac:dyDescent="0.25">
      <c r="A3515" s="57">
        <v>27112813</v>
      </c>
      <c r="B3515" s="58" t="s">
        <v>4948</v>
      </c>
    </row>
    <row r="3516" spans="1:2" x14ac:dyDescent="0.25">
      <c r="A3516" s="57">
        <v>27112814</v>
      </c>
      <c r="B3516" s="58" t="s">
        <v>3320</v>
      </c>
    </row>
    <row r="3517" spans="1:2" x14ac:dyDescent="0.25">
      <c r="A3517" s="57">
        <v>27112815</v>
      </c>
      <c r="B3517" s="58" t="s">
        <v>2522</v>
      </c>
    </row>
    <row r="3518" spans="1:2" x14ac:dyDescent="0.25">
      <c r="A3518" s="57">
        <v>27112818</v>
      </c>
      <c r="B3518" s="58" t="s">
        <v>14538</v>
      </c>
    </row>
    <row r="3519" spans="1:2" x14ac:dyDescent="0.25">
      <c r="A3519" s="57">
        <v>27112819</v>
      </c>
      <c r="B3519" s="58" t="s">
        <v>8219</v>
      </c>
    </row>
    <row r="3520" spans="1:2" x14ac:dyDescent="0.25">
      <c r="A3520" s="57">
        <v>27112820</v>
      </c>
      <c r="B3520" s="58" t="s">
        <v>11446</v>
      </c>
    </row>
    <row r="3521" spans="1:2" x14ac:dyDescent="0.25">
      <c r="A3521" s="57">
        <v>27112821</v>
      </c>
      <c r="B3521" s="58" t="s">
        <v>3670</v>
      </c>
    </row>
    <row r="3522" spans="1:2" x14ac:dyDescent="0.25">
      <c r="A3522" s="57">
        <v>27112822</v>
      </c>
      <c r="B3522" s="58" t="s">
        <v>17779</v>
      </c>
    </row>
    <row r="3523" spans="1:2" x14ac:dyDescent="0.25">
      <c r="A3523" s="57">
        <v>27112823</v>
      </c>
      <c r="B3523" s="58" t="s">
        <v>5665</v>
      </c>
    </row>
    <row r="3524" spans="1:2" x14ac:dyDescent="0.25">
      <c r="A3524" s="57">
        <v>27112824</v>
      </c>
      <c r="B3524" s="58" t="s">
        <v>14975</v>
      </c>
    </row>
    <row r="3525" spans="1:2" x14ac:dyDescent="0.25">
      <c r="A3525" s="57">
        <v>27112825</v>
      </c>
      <c r="B3525" s="58" t="s">
        <v>15666</v>
      </c>
    </row>
    <row r="3526" spans="1:2" x14ac:dyDescent="0.25">
      <c r="A3526" s="57">
        <v>27112826</v>
      </c>
      <c r="B3526" s="58" t="s">
        <v>11041</v>
      </c>
    </row>
    <row r="3527" spans="1:2" x14ac:dyDescent="0.25">
      <c r="A3527" s="57">
        <v>27112901</v>
      </c>
      <c r="B3527" s="58" t="s">
        <v>10695</v>
      </c>
    </row>
    <row r="3528" spans="1:2" x14ac:dyDescent="0.25">
      <c r="A3528" s="57">
        <v>27112902</v>
      </c>
      <c r="B3528" s="58" t="s">
        <v>2724</v>
      </c>
    </row>
    <row r="3529" spans="1:2" x14ac:dyDescent="0.25">
      <c r="A3529" s="57">
        <v>27112903</v>
      </c>
      <c r="B3529" s="58" t="s">
        <v>7535</v>
      </c>
    </row>
    <row r="3530" spans="1:2" x14ac:dyDescent="0.25">
      <c r="A3530" s="57">
        <v>27112904</v>
      </c>
      <c r="B3530" s="58" t="s">
        <v>15675</v>
      </c>
    </row>
    <row r="3531" spans="1:2" x14ac:dyDescent="0.25">
      <c r="A3531" s="57">
        <v>27112905</v>
      </c>
      <c r="B3531" s="58" t="s">
        <v>10962</v>
      </c>
    </row>
    <row r="3532" spans="1:2" x14ac:dyDescent="0.25">
      <c r="A3532" s="57">
        <v>27112906</v>
      </c>
      <c r="B3532" s="58" t="s">
        <v>9817</v>
      </c>
    </row>
    <row r="3533" spans="1:2" x14ac:dyDescent="0.25">
      <c r="A3533" s="57">
        <v>27112907</v>
      </c>
      <c r="B3533" s="58" t="s">
        <v>18078</v>
      </c>
    </row>
    <row r="3534" spans="1:2" x14ac:dyDescent="0.25">
      <c r="A3534" s="57">
        <v>27112908</v>
      </c>
      <c r="B3534" s="58" t="s">
        <v>17987</v>
      </c>
    </row>
    <row r="3535" spans="1:2" x14ac:dyDescent="0.25">
      <c r="A3535" s="57">
        <v>27113001</v>
      </c>
      <c r="B3535" s="58" t="s">
        <v>12108</v>
      </c>
    </row>
    <row r="3536" spans="1:2" x14ac:dyDescent="0.25">
      <c r="A3536" s="57">
        <v>27113002</v>
      </c>
      <c r="B3536" s="58" t="s">
        <v>8350</v>
      </c>
    </row>
    <row r="3537" spans="1:2" x14ac:dyDescent="0.25">
      <c r="A3537" s="57">
        <v>27113003</v>
      </c>
      <c r="B3537" s="58" t="s">
        <v>993</v>
      </c>
    </row>
    <row r="3538" spans="1:2" x14ac:dyDescent="0.25">
      <c r="A3538" s="57">
        <v>27113004</v>
      </c>
      <c r="B3538" s="58" t="s">
        <v>10050</v>
      </c>
    </row>
    <row r="3539" spans="1:2" x14ac:dyDescent="0.25">
      <c r="A3539" s="57">
        <v>27113101</v>
      </c>
      <c r="B3539" s="58" t="s">
        <v>9483</v>
      </c>
    </row>
    <row r="3540" spans="1:2" x14ac:dyDescent="0.25">
      <c r="A3540" s="57">
        <v>27113102</v>
      </c>
      <c r="B3540" s="58" t="s">
        <v>2307</v>
      </c>
    </row>
    <row r="3541" spans="1:2" x14ac:dyDescent="0.25">
      <c r="A3541" s="57">
        <v>27113103</v>
      </c>
      <c r="B3541" s="58" t="s">
        <v>13558</v>
      </c>
    </row>
    <row r="3542" spans="1:2" x14ac:dyDescent="0.25">
      <c r="A3542" s="57">
        <v>27113201</v>
      </c>
      <c r="B3542" s="58" t="s">
        <v>9309</v>
      </c>
    </row>
    <row r="3543" spans="1:2" x14ac:dyDescent="0.25">
      <c r="A3543" s="57">
        <v>27113202</v>
      </c>
      <c r="B3543" s="58" t="s">
        <v>14844</v>
      </c>
    </row>
    <row r="3544" spans="1:2" x14ac:dyDescent="0.25">
      <c r="A3544" s="57">
        <v>27113203</v>
      </c>
      <c r="B3544" s="58" t="s">
        <v>14677</v>
      </c>
    </row>
    <row r="3545" spans="1:2" x14ac:dyDescent="0.25">
      <c r="A3545" s="57">
        <v>27113204</v>
      </c>
      <c r="B3545" s="58" t="s">
        <v>8306</v>
      </c>
    </row>
    <row r="3546" spans="1:2" x14ac:dyDescent="0.25">
      <c r="A3546" s="57">
        <v>27121501</v>
      </c>
      <c r="B3546" s="58" t="s">
        <v>17835</v>
      </c>
    </row>
    <row r="3547" spans="1:2" x14ac:dyDescent="0.25">
      <c r="A3547" s="57">
        <v>27121502</v>
      </c>
      <c r="B3547" s="58" t="s">
        <v>15375</v>
      </c>
    </row>
    <row r="3548" spans="1:2" x14ac:dyDescent="0.25">
      <c r="A3548" s="57">
        <v>27121503</v>
      </c>
      <c r="B3548" s="58" t="s">
        <v>8549</v>
      </c>
    </row>
    <row r="3549" spans="1:2" x14ac:dyDescent="0.25">
      <c r="A3549" s="57">
        <v>27121601</v>
      </c>
      <c r="B3549" s="58" t="s">
        <v>11101</v>
      </c>
    </row>
    <row r="3550" spans="1:2" x14ac:dyDescent="0.25">
      <c r="A3550" s="57">
        <v>27121602</v>
      </c>
      <c r="B3550" s="58" t="s">
        <v>18748</v>
      </c>
    </row>
    <row r="3551" spans="1:2" x14ac:dyDescent="0.25">
      <c r="A3551" s="57">
        <v>27121603</v>
      </c>
      <c r="B3551" s="58" t="s">
        <v>18468</v>
      </c>
    </row>
    <row r="3552" spans="1:2" x14ac:dyDescent="0.25">
      <c r="A3552" s="57">
        <v>27121604</v>
      </c>
      <c r="B3552" s="58" t="s">
        <v>7414</v>
      </c>
    </row>
    <row r="3553" spans="1:2" x14ac:dyDescent="0.25">
      <c r="A3553" s="57">
        <v>27121605</v>
      </c>
      <c r="B3553" s="58" t="s">
        <v>13429</v>
      </c>
    </row>
    <row r="3554" spans="1:2" x14ac:dyDescent="0.25">
      <c r="A3554" s="57">
        <v>27121606</v>
      </c>
      <c r="B3554" s="58" t="s">
        <v>16493</v>
      </c>
    </row>
    <row r="3555" spans="1:2" x14ac:dyDescent="0.25">
      <c r="A3555" s="57">
        <v>27121701</v>
      </c>
      <c r="B3555" s="58" t="s">
        <v>14427</v>
      </c>
    </row>
    <row r="3556" spans="1:2" x14ac:dyDescent="0.25">
      <c r="A3556" s="57">
        <v>27121702</v>
      </c>
      <c r="B3556" s="58" t="s">
        <v>12548</v>
      </c>
    </row>
    <row r="3557" spans="1:2" x14ac:dyDescent="0.25">
      <c r="A3557" s="57">
        <v>27121703</v>
      </c>
      <c r="B3557" s="58" t="s">
        <v>3319</v>
      </c>
    </row>
    <row r="3558" spans="1:2" x14ac:dyDescent="0.25">
      <c r="A3558" s="57">
        <v>27121704</v>
      </c>
      <c r="B3558" s="58" t="s">
        <v>9420</v>
      </c>
    </row>
    <row r="3559" spans="1:2" x14ac:dyDescent="0.25">
      <c r="A3559" s="57">
        <v>27121705</v>
      </c>
      <c r="B3559" s="58" t="s">
        <v>16771</v>
      </c>
    </row>
    <row r="3560" spans="1:2" x14ac:dyDescent="0.25">
      <c r="A3560" s="57">
        <v>27121706</v>
      </c>
      <c r="B3560" s="58" t="s">
        <v>14437</v>
      </c>
    </row>
    <row r="3561" spans="1:2" x14ac:dyDescent="0.25">
      <c r="A3561" s="57">
        <v>27121707</v>
      </c>
      <c r="B3561" s="58" t="s">
        <v>8213</v>
      </c>
    </row>
    <row r="3562" spans="1:2" x14ac:dyDescent="0.25">
      <c r="A3562" s="57">
        <v>27126101</v>
      </c>
      <c r="B3562" s="58" t="s">
        <v>10314</v>
      </c>
    </row>
    <row r="3563" spans="1:2" x14ac:dyDescent="0.25">
      <c r="A3563" s="57">
        <v>27126102</v>
      </c>
      <c r="B3563" s="58" t="s">
        <v>12807</v>
      </c>
    </row>
    <row r="3564" spans="1:2" x14ac:dyDescent="0.25">
      <c r="A3564" s="57">
        <v>27131501</v>
      </c>
      <c r="B3564" s="58" t="s">
        <v>17416</v>
      </c>
    </row>
    <row r="3565" spans="1:2" x14ac:dyDescent="0.25">
      <c r="A3565" s="57">
        <v>27131502</v>
      </c>
      <c r="B3565" s="58" t="s">
        <v>10704</v>
      </c>
    </row>
    <row r="3566" spans="1:2" x14ac:dyDescent="0.25">
      <c r="A3566" s="57">
        <v>27131504</v>
      </c>
      <c r="B3566" s="58" t="s">
        <v>17172</v>
      </c>
    </row>
    <row r="3567" spans="1:2" x14ac:dyDescent="0.25">
      <c r="A3567" s="57">
        <v>27131505</v>
      </c>
      <c r="B3567" s="58" t="s">
        <v>10551</v>
      </c>
    </row>
    <row r="3568" spans="1:2" x14ac:dyDescent="0.25">
      <c r="A3568" s="57">
        <v>27131506</v>
      </c>
      <c r="B3568" s="58" t="s">
        <v>6242</v>
      </c>
    </row>
    <row r="3569" spans="1:2" x14ac:dyDescent="0.25">
      <c r="A3569" s="57">
        <v>27131507</v>
      </c>
      <c r="B3569" s="58" t="s">
        <v>416</v>
      </c>
    </row>
    <row r="3570" spans="1:2" x14ac:dyDescent="0.25">
      <c r="A3570" s="57">
        <v>27131508</v>
      </c>
      <c r="B3570" s="58" t="s">
        <v>9742</v>
      </c>
    </row>
    <row r="3571" spans="1:2" x14ac:dyDescent="0.25">
      <c r="A3571" s="57">
        <v>27131509</v>
      </c>
      <c r="B3571" s="58" t="s">
        <v>7862</v>
      </c>
    </row>
    <row r="3572" spans="1:2" x14ac:dyDescent="0.25">
      <c r="A3572" s="57">
        <v>27131510</v>
      </c>
      <c r="B3572" s="58" t="s">
        <v>13621</v>
      </c>
    </row>
    <row r="3573" spans="1:2" x14ac:dyDescent="0.25">
      <c r="A3573" s="57">
        <v>27131511</v>
      </c>
      <c r="B3573" s="58" t="s">
        <v>10337</v>
      </c>
    </row>
    <row r="3574" spans="1:2" x14ac:dyDescent="0.25">
      <c r="A3574" s="57">
        <v>27131512</v>
      </c>
      <c r="B3574" s="58" t="s">
        <v>5706</v>
      </c>
    </row>
    <row r="3575" spans="1:2" x14ac:dyDescent="0.25">
      <c r="A3575" s="57">
        <v>27131601</v>
      </c>
      <c r="B3575" s="58" t="s">
        <v>10054</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13087</v>
      </c>
    </row>
    <row r="3583" spans="1:2" x14ac:dyDescent="0.25">
      <c r="A3583" s="57">
        <v>27131614</v>
      </c>
      <c r="B3583" s="58" t="s">
        <v>8191</v>
      </c>
    </row>
    <row r="3584" spans="1:2" x14ac:dyDescent="0.25">
      <c r="A3584" s="57">
        <v>27131701</v>
      </c>
      <c r="B3584" s="58" t="s">
        <v>18598</v>
      </c>
    </row>
    <row r="3585" spans="1:2" x14ac:dyDescent="0.25">
      <c r="A3585" s="57">
        <v>27131702</v>
      </c>
      <c r="B3585" s="58" t="s">
        <v>17148</v>
      </c>
    </row>
    <row r="3586" spans="1:2" x14ac:dyDescent="0.25">
      <c r="A3586" s="57">
        <v>27131703</v>
      </c>
      <c r="B3586" s="58" t="s">
        <v>12299</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12358</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10432</v>
      </c>
    </row>
    <row r="3595" spans="1:2" x14ac:dyDescent="0.25">
      <c r="A3595" s="57">
        <v>30101501</v>
      </c>
      <c r="B3595" s="58" t="s">
        <v>9478</v>
      </c>
    </row>
    <row r="3596" spans="1:2" x14ac:dyDescent="0.25">
      <c r="A3596" s="57">
        <v>30101502</v>
      </c>
      <c r="B3596" s="58" t="s">
        <v>17581</v>
      </c>
    </row>
    <row r="3597" spans="1:2" x14ac:dyDescent="0.25">
      <c r="A3597" s="57">
        <v>30101503</v>
      </c>
      <c r="B3597" s="58" t="s">
        <v>17286</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9374</v>
      </c>
    </row>
    <row r="3603" spans="1:2" x14ac:dyDescent="0.25">
      <c r="A3603" s="57">
        <v>30101509</v>
      </c>
      <c r="B3603" s="58" t="s">
        <v>11039</v>
      </c>
    </row>
    <row r="3604" spans="1:2" x14ac:dyDescent="0.25">
      <c r="A3604" s="57">
        <v>30101510</v>
      </c>
      <c r="B3604" s="58" t="s">
        <v>18727</v>
      </c>
    </row>
    <row r="3605" spans="1:2" x14ac:dyDescent="0.25">
      <c r="A3605" s="57">
        <v>30101511</v>
      </c>
      <c r="B3605" s="58" t="s">
        <v>14507</v>
      </c>
    </row>
    <row r="3606" spans="1:2" x14ac:dyDescent="0.25">
      <c r="A3606" s="57">
        <v>30101512</v>
      </c>
      <c r="B3606" s="58" t="s">
        <v>14719</v>
      </c>
    </row>
    <row r="3607" spans="1:2" x14ac:dyDescent="0.25">
      <c r="A3607" s="57">
        <v>30101513</v>
      </c>
      <c r="B3607" s="58" t="s">
        <v>16579</v>
      </c>
    </row>
    <row r="3608" spans="1:2" x14ac:dyDescent="0.25">
      <c r="A3608" s="57">
        <v>30101514</v>
      </c>
      <c r="B3608" s="58" t="s">
        <v>12581</v>
      </c>
    </row>
    <row r="3609" spans="1:2" x14ac:dyDescent="0.25">
      <c r="A3609" s="57">
        <v>30101515</v>
      </c>
      <c r="B3609" s="58" t="s">
        <v>4457</v>
      </c>
    </row>
    <row r="3610" spans="1:2" x14ac:dyDescent="0.25">
      <c r="A3610" s="57">
        <v>30101516</v>
      </c>
      <c r="B3610" s="58" t="s">
        <v>15183</v>
      </c>
    </row>
    <row r="3611" spans="1:2" x14ac:dyDescent="0.25">
      <c r="A3611" s="57">
        <v>30101517</v>
      </c>
      <c r="B3611" s="58" t="s">
        <v>4582</v>
      </c>
    </row>
    <row r="3612" spans="1:2" x14ac:dyDescent="0.25">
      <c r="A3612" s="57">
        <v>30101601</v>
      </c>
      <c r="B3612" s="58" t="s">
        <v>14663</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16304</v>
      </c>
    </row>
    <row r="3617" spans="1:2" x14ac:dyDescent="0.25">
      <c r="A3617" s="57">
        <v>30101606</v>
      </c>
      <c r="B3617" s="58" t="s">
        <v>409</v>
      </c>
    </row>
    <row r="3618" spans="1:2" x14ac:dyDescent="0.25">
      <c r="A3618" s="57">
        <v>30101607</v>
      </c>
      <c r="B3618" s="58" t="s">
        <v>5051</v>
      </c>
    </row>
    <row r="3619" spans="1:2" x14ac:dyDescent="0.25">
      <c r="A3619" s="57">
        <v>30101608</v>
      </c>
      <c r="B3619" s="58" t="s">
        <v>17028</v>
      </c>
    </row>
    <row r="3620" spans="1:2" x14ac:dyDescent="0.25">
      <c r="A3620" s="57">
        <v>30101609</v>
      </c>
      <c r="B3620" s="58" t="s">
        <v>16880</v>
      </c>
    </row>
    <row r="3621" spans="1:2" x14ac:dyDescent="0.25">
      <c r="A3621" s="57">
        <v>30101610</v>
      </c>
      <c r="B3621" s="58" t="s">
        <v>12046</v>
      </c>
    </row>
    <row r="3622" spans="1:2" x14ac:dyDescent="0.25">
      <c r="A3622" s="57">
        <v>30101611</v>
      </c>
      <c r="B3622" s="58" t="s">
        <v>4656</v>
      </c>
    </row>
    <row r="3623" spans="1:2" x14ac:dyDescent="0.25">
      <c r="A3623" s="57">
        <v>30101612</v>
      </c>
      <c r="B3623" s="58" t="s">
        <v>7533</v>
      </c>
    </row>
    <row r="3624" spans="1:2" x14ac:dyDescent="0.25">
      <c r="A3624" s="57">
        <v>30101613</v>
      </c>
      <c r="B3624" s="58" t="s">
        <v>14009</v>
      </c>
    </row>
    <row r="3625" spans="1:2" x14ac:dyDescent="0.25">
      <c r="A3625" s="57">
        <v>30101614</v>
      </c>
      <c r="B3625" s="58" t="s">
        <v>6009</v>
      </c>
    </row>
    <row r="3626" spans="1:2" x14ac:dyDescent="0.25">
      <c r="A3626" s="57">
        <v>30101615</v>
      </c>
      <c r="B3626" s="58" t="s">
        <v>731</v>
      </c>
    </row>
    <row r="3627" spans="1:2" x14ac:dyDescent="0.25">
      <c r="A3627" s="57">
        <v>30101616</v>
      </c>
      <c r="B3627" s="58" t="s">
        <v>12180</v>
      </c>
    </row>
    <row r="3628" spans="1:2" x14ac:dyDescent="0.25">
      <c r="A3628" s="57">
        <v>30101617</v>
      </c>
      <c r="B3628" s="58" t="s">
        <v>16866</v>
      </c>
    </row>
    <row r="3629" spans="1:2" x14ac:dyDescent="0.25">
      <c r="A3629" s="57">
        <v>30101618</v>
      </c>
      <c r="B3629" s="58" t="s">
        <v>14636</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6148</v>
      </c>
    </row>
    <row r="3634" spans="1:2" x14ac:dyDescent="0.25">
      <c r="A3634" s="57">
        <v>30101705</v>
      </c>
      <c r="B3634" s="58" t="s">
        <v>16256</v>
      </c>
    </row>
    <row r="3635" spans="1:2" x14ac:dyDescent="0.25">
      <c r="A3635" s="57">
        <v>30101706</v>
      </c>
      <c r="B3635" s="58" t="s">
        <v>17752</v>
      </c>
    </row>
    <row r="3636" spans="1:2" x14ac:dyDescent="0.25">
      <c r="A3636" s="57">
        <v>30101707</v>
      </c>
      <c r="B3636" s="58" t="s">
        <v>9770</v>
      </c>
    </row>
    <row r="3637" spans="1:2" x14ac:dyDescent="0.25">
      <c r="A3637" s="57">
        <v>30101708</v>
      </c>
      <c r="B3637" s="58" t="s">
        <v>3865</v>
      </c>
    </row>
    <row r="3638" spans="1:2" x14ac:dyDescent="0.25">
      <c r="A3638" s="57">
        <v>30101709</v>
      </c>
      <c r="B3638" s="58" t="s">
        <v>4874</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11035</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3571</v>
      </c>
    </row>
    <row r="3648" spans="1:2" x14ac:dyDescent="0.25">
      <c r="A3648" s="57">
        <v>30101801</v>
      </c>
      <c r="B3648" s="58" t="s">
        <v>5713</v>
      </c>
    </row>
    <row r="3649" spans="1:2" x14ac:dyDescent="0.25">
      <c r="A3649" s="57">
        <v>30101802</v>
      </c>
      <c r="B3649" s="58" t="s">
        <v>11223</v>
      </c>
    </row>
    <row r="3650" spans="1:2" x14ac:dyDescent="0.25">
      <c r="A3650" s="57">
        <v>30101803</v>
      </c>
      <c r="B3650" s="58" t="s">
        <v>11701</v>
      </c>
    </row>
    <row r="3651" spans="1:2" x14ac:dyDescent="0.25">
      <c r="A3651" s="57">
        <v>30101804</v>
      </c>
      <c r="B3651" s="58" t="s">
        <v>12508</v>
      </c>
    </row>
    <row r="3652" spans="1:2" x14ac:dyDescent="0.25">
      <c r="A3652" s="57">
        <v>30101805</v>
      </c>
      <c r="B3652" s="58" t="s">
        <v>11250</v>
      </c>
    </row>
    <row r="3653" spans="1:2" x14ac:dyDescent="0.25">
      <c r="A3653" s="57">
        <v>30101806</v>
      </c>
      <c r="B3653" s="58" t="s">
        <v>12659</v>
      </c>
    </row>
    <row r="3654" spans="1:2" x14ac:dyDescent="0.25">
      <c r="A3654" s="57">
        <v>30101807</v>
      </c>
      <c r="B3654" s="58" t="s">
        <v>15556</v>
      </c>
    </row>
    <row r="3655" spans="1:2" x14ac:dyDescent="0.25">
      <c r="A3655" s="57">
        <v>30101808</v>
      </c>
      <c r="B3655" s="58" t="s">
        <v>10300</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11014</v>
      </c>
    </row>
    <row r="3661" spans="1:2" x14ac:dyDescent="0.25">
      <c r="A3661" s="57">
        <v>30101814</v>
      </c>
      <c r="B3661" s="58" t="s">
        <v>7979</v>
      </c>
    </row>
    <row r="3662" spans="1:2" x14ac:dyDescent="0.25">
      <c r="A3662" s="57">
        <v>30101815</v>
      </c>
      <c r="B3662" s="58" t="s">
        <v>11360</v>
      </c>
    </row>
    <row r="3663" spans="1:2" x14ac:dyDescent="0.25">
      <c r="A3663" s="57">
        <v>30101816</v>
      </c>
      <c r="B3663" s="58" t="s">
        <v>13535</v>
      </c>
    </row>
    <row r="3664" spans="1:2" x14ac:dyDescent="0.25">
      <c r="A3664" s="57">
        <v>30101817</v>
      </c>
      <c r="B3664" s="58" t="s">
        <v>7276</v>
      </c>
    </row>
    <row r="3665" spans="1:2" x14ac:dyDescent="0.25">
      <c r="A3665" s="57">
        <v>30101901</v>
      </c>
      <c r="B3665" s="58" t="s">
        <v>11277</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17808</v>
      </c>
    </row>
    <row r="3671" spans="1:2" x14ac:dyDescent="0.25">
      <c r="A3671" s="57">
        <v>30101907</v>
      </c>
      <c r="B3671" s="58" t="s">
        <v>13148</v>
      </c>
    </row>
    <row r="3672" spans="1:2" x14ac:dyDescent="0.25">
      <c r="A3672" s="57">
        <v>30101908</v>
      </c>
      <c r="B3672" s="58" t="s">
        <v>17084</v>
      </c>
    </row>
    <row r="3673" spans="1:2" x14ac:dyDescent="0.25">
      <c r="A3673" s="57">
        <v>30101909</v>
      </c>
      <c r="B3673" s="58" t="s">
        <v>1153</v>
      </c>
    </row>
    <row r="3674" spans="1:2" x14ac:dyDescent="0.25">
      <c r="A3674" s="57">
        <v>30101910</v>
      </c>
      <c r="B3674" s="58" t="s">
        <v>12745</v>
      </c>
    </row>
    <row r="3675" spans="1:2" x14ac:dyDescent="0.25">
      <c r="A3675" s="57">
        <v>30101911</v>
      </c>
      <c r="B3675" s="58" t="s">
        <v>15086</v>
      </c>
    </row>
    <row r="3676" spans="1:2" x14ac:dyDescent="0.25">
      <c r="A3676" s="57">
        <v>30101912</v>
      </c>
      <c r="B3676" s="58" t="s">
        <v>13274</v>
      </c>
    </row>
    <row r="3677" spans="1:2" x14ac:dyDescent="0.25">
      <c r="A3677" s="57">
        <v>30101913</v>
      </c>
      <c r="B3677" s="58" t="s">
        <v>6454</v>
      </c>
    </row>
    <row r="3678" spans="1:2" x14ac:dyDescent="0.25">
      <c r="A3678" s="57">
        <v>30101914</v>
      </c>
      <c r="B3678" s="58" t="s">
        <v>11695</v>
      </c>
    </row>
    <row r="3679" spans="1:2" x14ac:dyDescent="0.25">
      <c r="A3679" s="57">
        <v>30101915</v>
      </c>
      <c r="B3679" s="58" t="s">
        <v>1309</v>
      </c>
    </row>
    <row r="3680" spans="1:2" x14ac:dyDescent="0.25">
      <c r="A3680" s="57">
        <v>30101916</v>
      </c>
      <c r="B3680" s="58" t="s">
        <v>13957</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11768</v>
      </c>
    </row>
    <row r="3685" spans="1:2" x14ac:dyDescent="0.25">
      <c r="A3685" s="57">
        <v>30101922</v>
      </c>
      <c r="B3685" s="58" t="s">
        <v>4580</v>
      </c>
    </row>
    <row r="3686" spans="1:2" x14ac:dyDescent="0.25">
      <c r="A3686" s="57">
        <v>30101923</v>
      </c>
      <c r="B3686" s="58" t="s">
        <v>13179</v>
      </c>
    </row>
    <row r="3687" spans="1:2" x14ac:dyDescent="0.25">
      <c r="A3687" s="57">
        <v>30102001</v>
      </c>
      <c r="B3687" s="58" t="s">
        <v>8670</v>
      </c>
    </row>
    <row r="3688" spans="1:2" x14ac:dyDescent="0.25">
      <c r="A3688" s="57">
        <v>30102002</v>
      </c>
      <c r="B3688" s="58" t="s">
        <v>13095</v>
      </c>
    </row>
    <row r="3689" spans="1:2" x14ac:dyDescent="0.25">
      <c r="A3689" s="57">
        <v>30102003</v>
      </c>
      <c r="B3689" s="58" t="s">
        <v>7774</v>
      </c>
    </row>
    <row r="3690" spans="1:2" x14ac:dyDescent="0.25">
      <c r="A3690" s="57">
        <v>30102004</v>
      </c>
      <c r="B3690" s="58" t="s">
        <v>518</v>
      </c>
    </row>
    <row r="3691" spans="1:2" x14ac:dyDescent="0.25">
      <c r="A3691" s="57">
        <v>30102005</v>
      </c>
      <c r="B3691" s="58" t="s">
        <v>17985</v>
      </c>
    </row>
    <row r="3692" spans="1:2" x14ac:dyDescent="0.25">
      <c r="A3692" s="57">
        <v>30102006</v>
      </c>
      <c r="B3692" s="58" t="s">
        <v>5274</v>
      </c>
    </row>
    <row r="3693" spans="1:2" x14ac:dyDescent="0.25">
      <c r="A3693" s="57">
        <v>30102007</v>
      </c>
      <c r="B3693" s="58" t="s">
        <v>15052</v>
      </c>
    </row>
    <row r="3694" spans="1:2" x14ac:dyDescent="0.25">
      <c r="A3694" s="57">
        <v>30102008</v>
      </c>
      <c r="B3694" s="58" t="s">
        <v>7326</v>
      </c>
    </row>
    <row r="3695" spans="1:2" x14ac:dyDescent="0.25">
      <c r="A3695" s="57">
        <v>30102009</v>
      </c>
      <c r="B3695" s="58" t="s">
        <v>15733</v>
      </c>
    </row>
    <row r="3696" spans="1:2" x14ac:dyDescent="0.25">
      <c r="A3696" s="57">
        <v>30102010</v>
      </c>
      <c r="B3696" s="58" t="s">
        <v>8922</v>
      </c>
    </row>
    <row r="3697" spans="1:2" x14ac:dyDescent="0.25">
      <c r="A3697" s="57">
        <v>30102011</v>
      </c>
      <c r="B3697" s="58" t="s">
        <v>11853</v>
      </c>
    </row>
    <row r="3698" spans="1:2" x14ac:dyDescent="0.25">
      <c r="A3698" s="57">
        <v>30102012</v>
      </c>
      <c r="B3698" s="58" t="s">
        <v>10083</v>
      </c>
    </row>
    <row r="3699" spans="1:2" x14ac:dyDescent="0.25">
      <c r="A3699" s="57">
        <v>30102013</v>
      </c>
      <c r="B3699" s="58" t="s">
        <v>5482</v>
      </c>
    </row>
    <row r="3700" spans="1:2" x14ac:dyDescent="0.25">
      <c r="A3700" s="57">
        <v>30102014</v>
      </c>
      <c r="B3700" s="58" t="s">
        <v>12697</v>
      </c>
    </row>
    <row r="3701" spans="1:2" x14ac:dyDescent="0.25">
      <c r="A3701" s="57">
        <v>30102015</v>
      </c>
      <c r="B3701" s="58" t="s">
        <v>14174</v>
      </c>
    </row>
    <row r="3702" spans="1:2" x14ac:dyDescent="0.25">
      <c r="A3702" s="57">
        <v>30102201</v>
      </c>
      <c r="B3702" s="58" t="s">
        <v>17899</v>
      </c>
    </row>
    <row r="3703" spans="1:2" x14ac:dyDescent="0.25">
      <c r="A3703" s="57">
        <v>30102202</v>
      </c>
      <c r="B3703" s="58" t="s">
        <v>13902</v>
      </c>
    </row>
    <row r="3704" spans="1:2" x14ac:dyDescent="0.25">
      <c r="A3704" s="57">
        <v>30102203</v>
      </c>
      <c r="B3704" s="58" t="s">
        <v>3524</v>
      </c>
    </row>
    <row r="3705" spans="1:2" x14ac:dyDescent="0.25">
      <c r="A3705" s="57">
        <v>30102204</v>
      </c>
      <c r="B3705" s="58" t="s">
        <v>9212</v>
      </c>
    </row>
    <row r="3706" spans="1:2" x14ac:dyDescent="0.25">
      <c r="A3706" s="57">
        <v>30102205</v>
      </c>
      <c r="B3706" s="58" t="s">
        <v>3736</v>
      </c>
    </row>
    <row r="3707" spans="1:2" x14ac:dyDescent="0.25">
      <c r="A3707" s="57">
        <v>30102206</v>
      </c>
      <c r="B3707" s="58" t="s">
        <v>3729</v>
      </c>
    </row>
    <row r="3708" spans="1:2" x14ac:dyDescent="0.25">
      <c r="A3708" s="57">
        <v>30102207</v>
      </c>
      <c r="B3708" s="58" t="s">
        <v>9195</v>
      </c>
    </row>
    <row r="3709" spans="1:2" x14ac:dyDescent="0.25">
      <c r="A3709" s="57">
        <v>30102208</v>
      </c>
      <c r="B3709" s="58" t="s">
        <v>14644</v>
      </c>
    </row>
    <row r="3710" spans="1:2" x14ac:dyDescent="0.25">
      <c r="A3710" s="57">
        <v>30102209</v>
      </c>
      <c r="B3710" s="58" t="s">
        <v>6911</v>
      </c>
    </row>
    <row r="3711" spans="1:2" x14ac:dyDescent="0.25">
      <c r="A3711" s="57">
        <v>30102210</v>
      </c>
      <c r="B3711" s="58" t="s">
        <v>9551</v>
      </c>
    </row>
    <row r="3712" spans="1:2" x14ac:dyDescent="0.25">
      <c r="A3712" s="57">
        <v>30102211</v>
      </c>
      <c r="B3712" s="58" t="s">
        <v>4475</v>
      </c>
    </row>
    <row r="3713" spans="1:2" x14ac:dyDescent="0.25">
      <c r="A3713" s="57">
        <v>30102212</v>
      </c>
      <c r="B3713" s="58" t="s">
        <v>10605</v>
      </c>
    </row>
    <row r="3714" spans="1:2" x14ac:dyDescent="0.25">
      <c r="A3714" s="57">
        <v>30102213</v>
      </c>
      <c r="B3714" s="58" t="s">
        <v>9502</v>
      </c>
    </row>
    <row r="3715" spans="1:2" x14ac:dyDescent="0.25">
      <c r="A3715" s="57">
        <v>30102214</v>
      </c>
      <c r="B3715" s="58" t="s">
        <v>10412</v>
      </c>
    </row>
    <row r="3716" spans="1:2" x14ac:dyDescent="0.25">
      <c r="A3716" s="57">
        <v>30102215</v>
      </c>
      <c r="B3716" s="58" t="s">
        <v>1350</v>
      </c>
    </row>
    <row r="3717" spans="1:2" x14ac:dyDescent="0.25">
      <c r="A3717" s="57">
        <v>30102216</v>
      </c>
      <c r="B3717" s="58" t="s">
        <v>14170</v>
      </c>
    </row>
    <row r="3718" spans="1:2" x14ac:dyDescent="0.25">
      <c r="A3718" s="57">
        <v>30102217</v>
      </c>
      <c r="B3718" s="58" t="s">
        <v>13319</v>
      </c>
    </row>
    <row r="3719" spans="1:2" x14ac:dyDescent="0.25">
      <c r="A3719" s="57">
        <v>30102218</v>
      </c>
      <c r="B3719" s="58" t="s">
        <v>6576</v>
      </c>
    </row>
    <row r="3720" spans="1:2" x14ac:dyDescent="0.25">
      <c r="A3720" s="57">
        <v>30102220</v>
      </c>
      <c r="B3720" s="58" t="s">
        <v>501</v>
      </c>
    </row>
    <row r="3721" spans="1:2" x14ac:dyDescent="0.25">
      <c r="A3721" s="57">
        <v>30102301</v>
      </c>
      <c r="B3721" s="58" t="s">
        <v>7461</v>
      </c>
    </row>
    <row r="3722" spans="1:2" x14ac:dyDescent="0.25">
      <c r="A3722" s="57">
        <v>30102302</v>
      </c>
      <c r="B3722" s="58" t="s">
        <v>12669</v>
      </c>
    </row>
    <row r="3723" spans="1:2" x14ac:dyDescent="0.25">
      <c r="A3723" s="57">
        <v>30102303</v>
      </c>
      <c r="B3723" s="58" t="s">
        <v>217</v>
      </c>
    </row>
    <row r="3724" spans="1:2" x14ac:dyDescent="0.25">
      <c r="A3724" s="57">
        <v>30102304</v>
      </c>
      <c r="B3724" s="58" t="s">
        <v>15461</v>
      </c>
    </row>
    <row r="3725" spans="1:2" x14ac:dyDescent="0.25">
      <c r="A3725" s="57">
        <v>30102305</v>
      </c>
      <c r="B3725" s="58" t="s">
        <v>14476</v>
      </c>
    </row>
    <row r="3726" spans="1:2" x14ac:dyDescent="0.25">
      <c r="A3726" s="57">
        <v>30102306</v>
      </c>
      <c r="B3726" s="58" t="s">
        <v>4967</v>
      </c>
    </row>
    <row r="3727" spans="1:2" x14ac:dyDescent="0.25">
      <c r="A3727" s="57">
        <v>30102307</v>
      </c>
      <c r="B3727" s="58" t="s">
        <v>18075</v>
      </c>
    </row>
    <row r="3728" spans="1:2" x14ac:dyDescent="0.25">
      <c r="A3728" s="57">
        <v>30102308</v>
      </c>
      <c r="B3728" s="58" t="s">
        <v>7822</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10951</v>
      </c>
    </row>
    <row r="3737" spans="1:2" x14ac:dyDescent="0.25">
      <c r="A3737" s="57">
        <v>30102401</v>
      </c>
      <c r="B3737" s="58" t="s">
        <v>11154</v>
      </c>
    </row>
    <row r="3738" spans="1:2" x14ac:dyDescent="0.25">
      <c r="A3738" s="57">
        <v>30102402</v>
      </c>
      <c r="B3738" s="58" t="s">
        <v>16011</v>
      </c>
    </row>
    <row r="3739" spans="1:2" x14ac:dyDescent="0.25">
      <c r="A3739" s="57">
        <v>30102403</v>
      </c>
      <c r="B3739" s="58" t="s">
        <v>5949</v>
      </c>
    </row>
    <row r="3740" spans="1:2" x14ac:dyDescent="0.25">
      <c r="A3740" s="57">
        <v>30102404</v>
      </c>
      <c r="B3740" s="58" t="s">
        <v>12151</v>
      </c>
    </row>
    <row r="3741" spans="1:2" x14ac:dyDescent="0.25">
      <c r="A3741" s="57">
        <v>30102405</v>
      </c>
      <c r="B3741" s="58" t="s">
        <v>18533</v>
      </c>
    </row>
    <row r="3742" spans="1:2" x14ac:dyDescent="0.25">
      <c r="A3742" s="57">
        <v>30102406</v>
      </c>
      <c r="B3742" s="58" t="s">
        <v>493</v>
      </c>
    </row>
    <row r="3743" spans="1:2" x14ac:dyDescent="0.25">
      <c r="A3743" s="57">
        <v>30102407</v>
      </c>
      <c r="B3743" s="58" t="s">
        <v>13314</v>
      </c>
    </row>
    <row r="3744" spans="1:2" x14ac:dyDescent="0.25">
      <c r="A3744" s="57">
        <v>30102408</v>
      </c>
      <c r="B3744" s="58" t="s">
        <v>1522</v>
      </c>
    </row>
    <row r="3745" spans="1:2" x14ac:dyDescent="0.25">
      <c r="A3745" s="57">
        <v>30102409</v>
      </c>
      <c r="B3745" s="58" t="s">
        <v>1085</v>
      </c>
    </row>
    <row r="3746" spans="1:2" x14ac:dyDescent="0.25">
      <c r="A3746" s="57">
        <v>30102410</v>
      </c>
      <c r="B3746" s="58" t="s">
        <v>11571</v>
      </c>
    </row>
    <row r="3747" spans="1:2" x14ac:dyDescent="0.25">
      <c r="A3747" s="57">
        <v>30102411</v>
      </c>
      <c r="B3747" s="58" t="s">
        <v>8710</v>
      </c>
    </row>
    <row r="3748" spans="1:2" x14ac:dyDescent="0.25">
      <c r="A3748" s="57">
        <v>30102412</v>
      </c>
      <c r="B3748" s="58" t="s">
        <v>11455</v>
      </c>
    </row>
    <row r="3749" spans="1:2" x14ac:dyDescent="0.25">
      <c r="A3749" s="57">
        <v>30102413</v>
      </c>
      <c r="B3749" s="58" t="s">
        <v>11254</v>
      </c>
    </row>
    <row r="3750" spans="1:2" x14ac:dyDescent="0.25">
      <c r="A3750" s="57">
        <v>30102414</v>
      </c>
      <c r="B3750" s="58" t="s">
        <v>11102</v>
      </c>
    </row>
    <row r="3751" spans="1:2" x14ac:dyDescent="0.25">
      <c r="A3751" s="57">
        <v>30102415</v>
      </c>
      <c r="B3751" s="58" t="s">
        <v>10429</v>
      </c>
    </row>
    <row r="3752" spans="1:2" x14ac:dyDescent="0.25">
      <c r="A3752" s="57">
        <v>30102416</v>
      </c>
      <c r="B3752" s="58" t="s">
        <v>2104</v>
      </c>
    </row>
    <row r="3753" spans="1:2" x14ac:dyDescent="0.25">
      <c r="A3753" s="57">
        <v>30102417</v>
      </c>
      <c r="B3753" s="58" t="s">
        <v>7881</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9565</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12424</v>
      </c>
    </row>
    <row r="3762" spans="1:2" x14ac:dyDescent="0.25">
      <c r="A3762" s="57">
        <v>30102509</v>
      </c>
      <c r="B3762" s="58" t="s">
        <v>214</v>
      </c>
    </row>
    <row r="3763" spans="1:2" x14ac:dyDescent="0.25">
      <c r="A3763" s="57">
        <v>30102510</v>
      </c>
      <c r="B3763" s="58" t="s">
        <v>14040</v>
      </c>
    </row>
    <row r="3764" spans="1:2" x14ac:dyDescent="0.25">
      <c r="A3764" s="57">
        <v>30102511</v>
      </c>
      <c r="B3764" s="58" t="s">
        <v>13714</v>
      </c>
    </row>
    <row r="3765" spans="1:2" x14ac:dyDescent="0.25">
      <c r="A3765" s="57">
        <v>30102512</v>
      </c>
      <c r="B3765" s="58" t="s">
        <v>14478</v>
      </c>
    </row>
    <row r="3766" spans="1:2" x14ac:dyDescent="0.25">
      <c r="A3766" s="57">
        <v>30102513</v>
      </c>
      <c r="B3766" s="58" t="s">
        <v>16457</v>
      </c>
    </row>
    <row r="3767" spans="1:2" x14ac:dyDescent="0.25">
      <c r="A3767" s="57">
        <v>30102514</v>
      </c>
      <c r="B3767" s="58" t="s">
        <v>9442</v>
      </c>
    </row>
    <row r="3768" spans="1:2" x14ac:dyDescent="0.25">
      <c r="A3768" s="57">
        <v>30102515</v>
      </c>
      <c r="B3768" s="58" t="s">
        <v>13456</v>
      </c>
    </row>
    <row r="3769" spans="1:2" x14ac:dyDescent="0.25">
      <c r="A3769" s="57">
        <v>30102516</v>
      </c>
      <c r="B3769" s="58" t="s">
        <v>11960</v>
      </c>
    </row>
    <row r="3770" spans="1:2" x14ac:dyDescent="0.25">
      <c r="A3770" s="57">
        <v>30102517</v>
      </c>
      <c r="B3770" s="58" t="s">
        <v>13892</v>
      </c>
    </row>
    <row r="3771" spans="1:2" x14ac:dyDescent="0.25">
      <c r="A3771" s="57">
        <v>30102518</v>
      </c>
      <c r="B3771" s="58" t="s">
        <v>11794</v>
      </c>
    </row>
    <row r="3772" spans="1:2" x14ac:dyDescent="0.25">
      <c r="A3772" s="57">
        <v>30102519</v>
      </c>
      <c r="B3772" s="58" t="s">
        <v>13583</v>
      </c>
    </row>
    <row r="3773" spans="1:2" x14ac:dyDescent="0.25">
      <c r="A3773" s="57">
        <v>30102520</v>
      </c>
      <c r="B3773" s="58" t="s">
        <v>11302</v>
      </c>
    </row>
    <row r="3774" spans="1:2" x14ac:dyDescent="0.25">
      <c r="A3774" s="57">
        <v>30102521</v>
      </c>
      <c r="B3774" s="58" t="s">
        <v>17556</v>
      </c>
    </row>
    <row r="3775" spans="1:2" x14ac:dyDescent="0.25">
      <c r="A3775" s="57">
        <v>30102522</v>
      </c>
      <c r="B3775" s="58" t="s">
        <v>14732</v>
      </c>
    </row>
    <row r="3776" spans="1:2" x14ac:dyDescent="0.25">
      <c r="A3776" s="57">
        <v>30102523</v>
      </c>
      <c r="B3776" s="58" t="s">
        <v>5735</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6183</v>
      </c>
    </row>
    <row r="3782" spans="1:2" x14ac:dyDescent="0.25">
      <c r="A3782" s="57">
        <v>30102603</v>
      </c>
      <c r="B3782" s="58" t="s">
        <v>6002</v>
      </c>
    </row>
    <row r="3783" spans="1:2" x14ac:dyDescent="0.25">
      <c r="A3783" s="57">
        <v>30102604</v>
      </c>
      <c r="B3783" s="58" t="s">
        <v>18550</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9368</v>
      </c>
    </row>
    <row r="3790" spans="1:2" x14ac:dyDescent="0.25">
      <c r="A3790" s="57">
        <v>30102611</v>
      </c>
      <c r="B3790" s="58" t="s">
        <v>3965</v>
      </c>
    </row>
    <row r="3791" spans="1:2" x14ac:dyDescent="0.25">
      <c r="A3791" s="57">
        <v>30102612</v>
      </c>
      <c r="B3791" s="58" t="s">
        <v>13313</v>
      </c>
    </row>
    <row r="3792" spans="1:2" x14ac:dyDescent="0.25">
      <c r="A3792" s="57">
        <v>30102613</v>
      </c>
      <c r="B3792" s="58" t="s">
        <v>8908</v>
      </c>
    </row>
    <row r="3793" spans="1:2" x14ac:dyDescent="0.25">
      <c r="A3793" s="57">
        <v>30102614</v>
      </c>
      <c r="B3793" s="58" t="s">
        <v>16654</v>
      </c>
    </row>
    <row r="3794" spans="1:2" x14ac:dyDescent="0.25">
      <c r="A3794" s="57">
        <v>30102615</v>
      </c>
      <c r="B3794" s="58" t="s">
        <v>14187</v>
      </c>
    </row>
    <row r="3795" spans="1:2" x14ac:dyDescent="0.25">
      <c r="A3795" s="57">
        <v>30102616</v>
      </c>
      <c r="B3795" s="58" t="s">
        <v>11708</v>
      </c>
    </row>
    <row r="3796" spans="1:2" x14ac:dyDescent="0.25">
      <c r="A3796" s="57">
        <v>30102801</v>
      </c>
      <c r="B3796" s="58" t="s">
        <v>4988</v>
      </c>
    </row>
    <row r="3797" spans="1:2" x14ac:dyDescent="0.25">
      <c r="A3797" s="57">
        <v>30102802</v>
      </c>
      <c r="B3797" s="58" t="s">
        <v>7041</v>
      </c>
    </row>
    <row r="3798" spans="1:2" x14ac:dyDescent="0.25">
      <c r="A3798" s="57">
        <v>30102803</v>
      </c>
      <c r="B3798" s="58" t="s">
        <v>5135</v>
      </c>
    </row>
    <row r="3799" spans="1:2" x14ac:dyDescent="0.25">
      <c r="A3799" s="57">
        <v>30102901</v>
      </c>
      <c r="B3799" s="58" t="s">
        <v>12042</v>
      </c>
    </row>
    <row r="3800" spans="1:2" x14ac:dyDescent="0.25">
      <c r="A3800" s="57">
        <v>30102903</v>
      </c>
      <c r="B3800" s="58" t="s">
        <v>18773</v>
      </c>
    </row>
    <row r="3801" spans="1:2" x14ac:dyDescent="0.25">
      <c r="A3801" s="57">
        <v>30102904</v>
      </c>
      <c r="B3801" s="58" t="s">
        <v>5301</v>
      </c>
    </row>
    <row r="3802" spans="1:2" x14ac:dyDescent="0.25">
      <c r="A3802" s="57">
        <v>30102905</v>
      </c>
      <c r="B3802" s="58" t="s">
        <v>2557</v>
      </c>
    </row>
    <row r="3803" spans="1:2" x14ac:dyDescent="0.25">
      <c r="A3803" s="57">
        <v>30102906</v>
      </c>
      <c r="B3803" s="58" t="s">
        <v>15370</v>
      </c>
    </row>
    <row r="3804" spans="1:2" x14ac:dyDescent="0.25">
      <c r="A3804" s="57">
        <v>30103001</v>
      </c>
      <c r="B3804" s="58" t="s">
        <v>5758</v>
      </c>
    </row>
    <row r="3805" spans="1:2" x14ac:dyDescent="0.25">
      <c r="A3805" s="57">
        <v>30103002</v>
      </c>
      <c r="B3805" s="58" t="s">
        <v>17838</v>
      </c>
    </row>
    <row r="3806" spans="1:2" x14ac:dyDescent="0.25">
      <c r="A3806" s="57">
        <v>30103101</v>
      </c>
      <c r="B3806" s="58" t="s">
        <v>2625</v>
      </c>
    </row>
    <row r="3807" spans="1:2" x14ac:dyDescent="0.25">
      <c r="A3807" s="57">
        <v>30103102</v>
      </c>
      <c r="B3807" s="58" t="s">
        <v>15861</v>
      </c>
    </row>
    <row r="3808" spans="1:2" x14ac:dyDescent="0.25">
      <c r="A3808" s="57">
        <v>30103103</v>
      </c>
      <c r="B3808" s="58" t="s">
        <v>4803</v>
      </c>
    </row>
    <row r="3809" spans="1:2" x14ac:dyDescent="0.25">
      <c r="A3809" s="57">
        <v>30103201</v>
      </c>
      <c r="B3809" s="58" t="s">
        <v>6414</v>
      </c>
    </row>
    <row r="3810" spans="1:2" x14ac:dyDescent="0.25">
      <c r="A3810" s="57">
        <v>30103202</v>
      </c>
      <c r="B3810" s="58" t="s">
        <v>4257</v>
      </c>
    </row>
    <row r="3811" spans="1:2" x14ac:dyDescent="0.25">
      <c r="A3811" s="57">
        <v>30103203</v>
      </c>
      <c r="B3811" s="58" t="s">
        <v>13343</v>
      </c>
    </row>
    <row r="3812" spans="1:2" x14ac:dyDescent="0.25">
      <c r="A3812" s="57">
        <v>30103204</v>
      </c>
      <c r="B3812" s="58" t="s">
        <v>17613</v>
      </c>
    </row>
    <row r="3813" spans="1:2" x14ac:dyDescent="0.25">
      <c r="A3813" s="57">
        <v>30103205</v>
      </c>
      <c r="B3813" s="58" t="s">
        <v>11209</v>
      </c>
    </row>
    <row r="3814" spans="1:2" x14ac:dyDescent="0.25">
      <c r="A3814" s="57">
        <v>30103206</v>
      </c>
      <c r="B3814" s="58" t="s">
        <v>18825</v>
      </c>
    </row>
    <row r="3815" spans="1:2" x14ac:dyDescent="0.25">
      <c r="A3815" s="57">
        <v>30103301</v>
      </c>
      <c r="B3815" s="58" t="s">
        <v>5219</v>
      </c>
    </row>
    <row r="3816" spans="1:2" x14ac:dyDescent="0.25">
      <c r="A3816" s="57">
        <v>30103302</v>
      </c>
      <c r="B3816" s="58" t="s">
        <v>12204</v>
      </c>
    </row>
    <row r="3817" spans="1:2" x14ac:dyDescent="0.25">
      <c r="A3817" s="57">
        <v>30103303</v>
      </c>
      <c r="B3817" s="58" t="s">
        <v>14452</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13233</v>
      </c>
    </row>
    <row r="3822" spans="1:2" x14ac:dyDescent="0.25">
      <c r="A3822" s="57">
        <v>30103308</v>
      </c>
      <c r="B3822" s="58" t="s">
        <v>671</v>
      </c>
    </row>
    <row r="3823" spans="1:2" x14ac:dyDescent="0.25">
      <c r="A3823" s="57">
        <v>30103309</v>
      </c>
      <c r="B3823" s="58" t="s">
        <v>8837</v>
      </c>
    </row>
    <row r="3824" spans="1:2" x14ac:dyDescent="0.25">
      <c r="A3824" s="57">
        <v>30103310</v>
      </c>
      <c r="B3824" s="58" t="s">
        <v>4914</v>
      </c>
    </row>
    <row r="3825" spans="1:2" x14ac:dyDescent="0.25">
      <c r="A3825" s="57">
        <v>30103311</v>
      </c>
      <c r="B3825" s="58" t="s">
        <v>6632</v>
      </c>
    </row>
    <row r="3826" spans="1:2" x14ac:dyDescent="0.25">
      <c r="A3826" s="57">
        <v>30103312</v>
      </c>
      <c r="B3826" s="58" t="s">
        <v>11800</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10241</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12232</v>
      </c>
    </row>
    <row r="3835" spans="1:2" x14ac:dyDescent="0.25">
      <c r="A3835" s="57">
        <v>30103408</v>
      </c>
      <c r="B3835" s="58" t="s">
        <v>6469</v>
      </c>
    </row>
    <row r="3836" spans="1:2" x14ac:dyDescent="0.25">
      <c r="A3836" s="57">
        <v>30103409</v>
      </c>
      <c r="B3836" s="58" t="s">
        <v>2184</v>
      </c>
    </row>
    <row r="3837" spans="1:2" x14ac:dyDescent="0.25">
      <c r="A3837" s="57">
        <v>30103410</v>
      </c>
      <c r="B3837" s="58" t="s">
        <v>6263</v>
      </c>
    </row>
    <row r="3838" spans="1:2" x14ac:dyDescent="0.25">
      <c r="A3838" s="57">
        <v>30103411</v>
      </c>
      <c r="B3838" s="58" t="s">
        <v>2650</v>
      </c>
    </row>
    <row r="3839" spans="1:2" x14ac:dyDescent="0.25">
      <c r="A3839" s="57">
        <v>30103412</v>
      </c>
      <c r="B3839" s="58" t="s">
        <v>4682</v>
      </c>
    </row>
    <row r="3840" spans="1:2" x14ac:dyDescent="0.25">
      <c r="A3840" s="57">
        <v>30103413</v>
      </c>
      <c r="B3840" s="58" t="s">
        <v>9589</v>
      </c>
    </row>
    <row r="3841" spans="1:2" x14ac:dyDescent="0.25">
      <c r="A3841" s="57">
        <v>30103501</v>
      </c>
      <c r="B3841" s="58" t="s">
        <v>14105</v>
      </c>
    </row>
    <row r="3842" spans="1:2" x14ac:dyDescent="0.25">
      <c r="A3842" s="57">
        <v>30103502</v>
      </c>
      <c r="B3842" s="58" t="s">
        <v>1202</v>
      </c>
    </row>
    <row r="3843" spans="1:2" x14ac:dyDescent="0.25">
      <c r="A3843" s="57">
        <v>30103503</v>
      </c>
      <c r="B3843" s="58" t="s">
        <v>13054</v>
      </c>
    </row>
    <row r="3844" spans="1:2" x14ac:dyDescent="0.25">
      <c r="A3844" s="57">
        <v>30103504</v>
      </c>
      <c r="B3844" s="58" t="s">
        <v>15534</v>
      </c>
    </row>
    <row r="3845" spans="1:2" x14ac:dyDescent="0.25">
      <c r="A3845" s="57">
        <v>30103505</v>
      </c>
      <c r="B3845" s="58" t="s">
        <v>12649</v>
      </c>
    </row>
    <row r="3846" spans="1:2" x14ac:dyDescent="0.25">
      <c r="A3846" s="57">
        <v>30103506</v>
      </c>
      <c r="B3846" s="58" t="s">
        <v>8970</v>
      </c>
    </row>
    <row r="3847" spans="1:2" x14ac:dyDescent="0.25">
      <c r="A3847" s="57">
        <v>30103507</v>
      </c>
      <c r="B3847" s="58" t="s">
        <v>12191</v>
      </c>
    </row>
    <row r="3848" spans="1:2" x14ac:dyDescent="0.25">
      <c r="A3848" s="57">
        <v>30103508</v>
      </c>
      <c r="B3848" s="58" t="s">
        <v>10353</v>
      </c>
    </row>
    <row r="3849" spans="1:2" x14ac:dyDescent="0.25">
      <c r="A3849" s="57">
        <v>30103509</v>
      </c>
      <c r="B3849" s="58" t="s">
        <v>11640</v>
      </c>
    </row>
    <row r="3850" spans="1:2" x14ac:dyDescent="0.25">
      <c r="A3850" s="57">
        <v>30103510</v>
      </c>
      <c r="B3850" s="58" t="s">
        <v>7550</v>
      </c>
    </row>
    <row r="3851" spans="1:2" x14ac:dyDescent="0.25">
      <c r="A3851" s="57">
        <v>30103511</v>
      </c>
      <c r="B3851" s="58" t="s">
        <v>18106</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11444</v>
      </c>
    </row>
    <row r="3857" spans="1:2" x14ac:dyDescent="0.25">
      <c r="A3857" s="57">
        <v>30103602</v>
      </c>
      <c r="B3857" s="58" t="s">
        <v>11937</v>
      </c>
    </row>
    <row r="3858" spans="1:2" x14ac:dyDescent="0.25">
      <c r="A3858" s="57">
        <v>30103603</v>
      </c>
      <c r="B3858" s="58" t="s">
        <v>6808</v>
      </c>
    </row>
    <row r="3859" spans="1:2" x14ac:dyDescent="0.25">
      <c r="A3859" s="57">
        <v>30103604</v>
      </c>
      <c r="B3859" s="58" t="s">
        <v>18416</v>
      </c>
    </row>
    <row r="3860" spans="1:2" x14ac:dyDescent="0.25">
      <c r="A3860" s="57">
        <v>30103605</v>
      </c>
      <c r="B3860" s="58" t="s">
        <v>11529</v>
      </c>
    </row>
    <row r="3861" spans="1:2" x14ac:dyDescent="0.25">
      <c r="A3861" s="57">
        <v>30103606</v>
      </c>
      <c r="B3861" s="58" t="s">
        <v>15136</v>
      </c>
    </row>
    <row r="3862" spans="1:2" x14ac:dyDescent="0.25">
      <c r="A3862" s="57">
        <v>30103607</v>
      </c>
      <c r="B3862" s="58" t="s">
        <v>8686</v>
      </c>
    </row>
    <row r="3863" spans="1:2" x14ac:dyDescent="0.25">
      <c r="A3863" s="57">
        <v>30103608</v>
      </c>
      <c r="B3863" s="58" t="s">
        <v>11330</v>
      </c>
    </row>
    <row r="3864" spans="1:2" x14ac:dyDescent="0.25">
      <c r="A3864" s="57">
        <v>30103701</v>
      </c>
      <c r="B3864" s="58" t="s">
        <v>5272</v>
      </c>
    </row>
    <row r="3865" spans="1:2" x14ac:dyDescent="0.25">
      <c r="A3865" s="57">
        <v>30111501</v>
      </c>
      <c r="B3865" s="58" t="s">
        <v>9200</v>
      </c>
    </row>
    <row r="3866" spans="1:2" x14ac:dyDescent="0.25">
      <c r="A3866" s="57">
        <v>30111502</v>
      </c>
      <c r="B3866" s="58" t="s">
        <v>11263</v>
      </c>
    </row>
    <row r="3867" spans="1:2" x14ac:dyDescent="0.25">
      <c r="A3867" s="57">
        <v>30111503</v>
      </c>
      <c r="B3867" s="58" t="s">
        <v>15001</v>
      </c>
    </row>
    <row r="3868" spans="1:2" x14ac:dyDescent="0.25">
      <c r="A3868" s="57">
        <v>30111504</v>
      </c>
      <c r="B3868" s="58" t="s">
        <v>12827</v>
      </c>
    </row>
    <row r="3869" spans="1:2" x14ac:dyDescent="0.25">
      <c r="A3869" s="57">
        <v>30111601</v>
      </c>
      <c r="B3869" s="58" t="s">
        <v>12778</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8887</v>
      </c>
    </row>
    <row r="3877" spans="1:2" x14ac:dyDescent="0.25">
      <c r="A3877" s="57">
        <v>30121501</v>
      </c>
      <c r="B3877" s="58" t="s">
        <v>13367</v>
      </c>
    </row>
    <row r="3878" spans="1:2" x14ac:dyDescent="0.25">
      <c r="A3878" s="57">
        <v>30121503</v>
      </c>
      <c r="B3878" s="58" t="s">
        <v>5791</v>
      </c>
    </row>
    <row r="3879" spans="1:2" x14ac:dyDescent="0.25">
      <c r="A3879" s="57">
        <v>30121601</v>
      </c>
      <c r="B3879" s="58" t="s">
        <v>10458</v>
      </c>
    </row>
    <row r="3880" spans="1:2" x14ac:dyDescent="0.25">
      <c r="A3880" s="57">
        <v>30121602</v>
      </c>
      <c r="B3880" s="58" t="s">
        <v>17364</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5175</v>
      </c>
    </row>
    <row r="3890" spans="1:2" x14ac:dyDescent="0.25">
      <c r="A3890" s="57">
        <v>30131603</v>
      </c>
      <c r="B3890" s="58" t="s">
        <v>14310</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13718</v>
      </c>
    </row>
    <row r="3899" spans="1:2" x14ac:dyDescent="0.25">
      <c r="A3899" s="57">
        <v>30141505</v>
      </c>
      <c r="B3899" s="58" t="s">
        <v>3970</v>
      </c>
    </row>
    <row r="3900" spans="1:2" x14ac:dyDescent="0.25">
      <c r="A3900" s="57">
        <v>30141508</v>
      </c>
      <c r="B3900" s="58" t="s">
        <v>5596</v>
      </c>
    </row>
    <row r="3901" spans="1:2" x14ac:dyDescent="0.25">
      <c r="A3901" s="57">
        <v>30141510</v>
      </c>
      <c r="B3901" s="58" t="s">
        <v>11785</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12546</v>
      </c>
    </row>
    <row r="3908" spans="1:2" x14ac:dyDescent="0.25">
      <c r="A3908" s="57">
        <v>30151501</v>
      </c>
      <c r="B3908" s="58" t="s">
        <v>13257</v>
      </c>
    </row>
    <row r="3909" spans="1:2" x14ac:dyDescent="0.25">
      <c r="A3909" s="57">
        <v>30151502</v>
      </c>
      <c r="B3909" s="58" t="s">
        <v>6522</v>
      </c>
    </row>
    <row r="3910" spans="1:2" x14ac:dyDescent="0.25">
      <c r="A3910" s="57">
        <v>30151503</v>
      </c>
      <c r="B3910" s="58" t="s">
        <v>10005</v>
      </c>
    </row>
    <row r="3911" spans="1:2" x14ac:dyDescent="0.25">
      <c r="A3911" s="57">
        <v>30151504</v>
      </c>
      <c r="B3911" s="58" t="s">
        <v>8652</v>
      </c>
    </row>
    <row r="3912" spans="1:2" x14ac:dyDescent="0.25">
      <c r="A3912" s="57">
        <v>30151505</v>
      </c>
      <c r="B3912" s="58" t="s">
        <v>12880</v>
      </c>
    </row>
    <row r="3913" spans="1:2" x14ac:dyDescent="0.25">
      <c r="A3913" s="57">
        <v>30151506</v>
      </c>
      <c r="B3913" s="58" t="s">
        <v>7330</v>
      </c>
    </row>
    <row r="3914" spans="1:2" x14ac:dyDescent="0.25">
      <c r="A3914" s="57">
        <v>30151507</v>
      </c>
      <c r="B3914" s="58" t="s">
        <v>9422</v>
      </c>
    </row>
    <row r="3915" spans="1:2" x14ac:dyDescent="0.25">
      <c r="A3915" s="57">
        <v>30151508</v>
      </c>
      <c r="B3915" s="58" t="s">
        <v>8390</v>
      </c>
    </row>
    <row r="3916" spans="1:2" x14ac:dyDescent="0.25">
      <c r="A3916" s="57">
        <v>30151509</v>
      </c>
      <c r="B3916" s="58" t="s">
        <v>13985</v>
      </c>
    </row>
    <row r="3917" spans="1:2" x14ac:dyDescent="0.25">
      <c r="A3917" s="57">
        <v>30151510</v>
      </c>
      <c r="B3917" s="58" t="s">
        <v>12257</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13693</v>
      </c>
    </row>
    <row r="3925" spans="1:2" x14ac:dyDescent="0.25">
      <c r="A3925" s="57">
        <v>30151608</v>
      </c>
      <c r="B3925" s="58" t="s">
        <v>14864</v>
      </c>
    </row>
    <row r="3926" spans="1:2" x14ac:dyDescent="0.25">
      <c r="A3926" s="57">
        <v>30151609</v>
      </c>
      <c r="B3926" s="58" t="s">
        <v>16479</v>
      </c>
    </row>
    <row r="3927" spans="1:2" x14ac:dyDescent="0.25">
      <c r="A3927" s="57">
        <v>30151610</v>
      </c>
      <c r="B3927" s="58" t="s">
        <v>4904</v>
      </c>
    </row>
    <row r="3928" spans="1:2" x14ac:dyDescent="0.25">
      <c r="A3928" s="57">
        <v>30151701</v>
      </c>
      <c r="B3928" s="58" t="s">
        <v>11327</v>
      </c>
    </row>
    <row r="3929" spans="1:2" x14ac:dyDescent="0.25">
      <c r="A3929" s="57">
        <v>30151702</v>
      </c>
      <c r="B3929" s="58" t="s">
        <v>10265</v>
      </c>
    </row>
    <row r="3930" spans="1:2" x14ac:dyDescent="0.25">
      <c r="A3930" s="57">
        <v>30151703</v>
      </c>
      <c r="B3930" s="58" t="s">
        <v>5528</v>
      </c>
    </row>
    <row r="3931" spans="1:2" x14ac:dyDescent="0.25">
      <c r="A3931" s="57">
        <v>30151704</v>
      </c>
      <c r="B3931" s="58" t="s">
        <v>11967</v>
      </c>
    </row>
    <row r="3932" spans="1:2" x14ac:dyDescent="0.25">
      <c r="A3932" s="57">
        <v>30151801</v>
      </c>
      <c r="B3932" s="58" t="s">
        <v>7410</v>
      </c>
    </row>
    <row r="3933" spans="1:2" x14ac:dyDescent="0.25">
      <c r="A3933" s="57">
        <v>30151802</v>
      </c>
      <c r="B3933" s="58" t="s">
        <v>4711</v>
      </c>
    </row>
    <row r="3934" spans="1:2" x14ac:dyDescent="0.25">
      <c r="A3934" s="57">
        <v>30151803</v>
      </c>
      <c r="B3934" s="58" t="s">
        <v>14851</v>
      </c>
    </row>
    <row r="3935" spans="1:2" x14ac:dyDescent="0.25">
      <c r="A3935" s="57">
        <v>30151804</v>
      </c>
      <c r="B3935" s="58" t="s">
        <v>14878</v>
      </c>
    </row>
    <row r="3936" spans="1:2" x14ac:dyDescent="0.25">
      <c r="A3936" s="57">
        <v>30151805</v>
      </c>
      <c r="B3936" s="58" t="s">
        <v>9047</v>
      </c>
    </row>
    <row r="3937" spans="1:2" x14ac:dyDescent="0.25">
      <c r="A3937" s="57">
        <v>30151806</v>
      </c>
      <c r="B3937" s="58" t="s">
        <v>18310</v>
      </c>
    </row>
    <row r="3938" spans="1:2" x14ac:dyDescent="0.25">
      <c r="A3938" s="57">
        <v>30151901</v>
      </c>
      <c r="B3938" s="58" t="s">
        <v>10135</v>
      </c>
    </row>
    <row r="3939" spans="1:2" x14ac:dyDescent="0.25">
      <c r="A3939" s="57">
        <v>30151902</v>
      </c>
      <c r="B3939" s="58" t="s">
        <v>8057</v>
      </c>
    </row>
    <row r="3940" spans="1:2" x14ac:dyDescent="0.25">
      <c r="A3940" s="57">
        <v>30152001</v>
      </c>
      <c r="B3940" s="58" t="s">
        <v>14026</v>
      </c>
    </row>
    <row r="3941" spans="1:2" x14ac:dyDescent="0.25">
      <c r="A3941" s="57">
        <v>30152002</v>
      </c>
      <c r="B3941" s="58" t="s">
        <v>17830</v>
      </c>
    </row>
    <row r="3942" spans="1:2" x14ac:dyDescent="0.25">
      <c r="A3942" s="57">
        <v>30152003</v>
      </c>
      <c r="B3942" s="58" t="s">
        <v>5480</v>
      </c>
    </row>
    <row r="3943" spans="1:2" x14ac:dyDescent="0.25">
      <c r="A3943" s="57">
        <v>30152101</v>
      </c>
      <c r="B3943" s="58" t="s">
        <v>8662</v>
      </c>
    </row>
    <row r="3944" spans="1:2" x14ac:dyDescent="0.25">
      <c r="A3944" s="57">
        <v>30161501</v>
      </c>
      <c r="B3944" s="58" t="s">
        <v>11729</v>
      </c>
    </row>
    <row r="3945" spans="1:2" x14ac:dyDescent="0.25">
      <c r="A3945" s="57">
        <v>30161502</v>
      </c>
      <c r="B3945" s="58" t="s">
        <v>13219</v>
      </c>
    </row>
    <row r="3946" spans="1:2" x14ac:dyDescent="0.25">
      <c r="A3946" s="57">
        <v>30161503</v>
      </c>
      <c r="B3946" s="58" t="s">
        <v>6134</v>
      </c>
    </row>
    <row r="3947" spans="1:2" x14ac:dyDescent="0.25">
      <c r="A3947" s="57">
        <v>30161504</v>
      </c>
      <c r="B3947" s="58" t="s">
        <v>9626</v>
      </c>
    </row>
    <row r="3948" spans="1:2" x14ac:dyDescent="0.25">
      <c r="A3948" s="57">
        <v>30161505</v>
      </c>
      <c r="B3948" s="58" t="s">
        <v>150</v>
      </c>
    </row>
    <row r="3949" spans="1:2" x14ac:dyDescent="0.25">
      <c r="A3949" s="57">
        <v>30161507</v>
      </c>
      <c r="B3949" s="58" t="s">
        <v>109</v>
      </c>
    </row>
    <row r="3950" spans="1:2" x14ac:dyDescent="0.25">
      <c r="A3950" s="57">
        <v>30161508</v>
      </c>
      <c r="B3950" s="58" t="s">
        <v>12218</v>
      </c>
    </row>
    <row r="3951" spans="1:2" x14ac:dyDescent="0.25">
      <c r="A3951" s="57">
        <v>30161509</v>
      </c>
      <c r="B3951" s="58" t="s">
        <v>3838</v>
      </c>
    </row>
    <row r="3952" spans="1:2" x14ac:dyDescent="0.25">
      <c r="A3952" s="57">
        <v>30161601</v>
      </c>
      <c r="B3952" s="58" t="s">
        <v>9518</v>
      </c>
    </row>
    <row r="3953" spans="1:2" x14ac:dyDescent="0.25">
      <c r="A3953" s="57">
        <v>30161602</v>
      </c>
      <c r="B3953" s="58" t="s">
        <v>8472</v>
      </c>
    </row>
    <row r="3954" spans="1:2" x14ac:dyDescent="0.25">
      <c r="A3954" s="57">
        <v>30161603</v>
      </c>
      <c r="B3954" s="58" t="s">
        <v>11556</v>
      </c>
    </row>
    <row r="3955" spans="1:2" x14ac:dyDescent="0.25">
      <c r="A3955" s="57">
        <v>30161604</v>
      </c>
      <c r="B3955" s="58" t="s">
        <v>15851</v>
      </c>
    </row>
    <row r="3956" spans="1:2" x14ac:dyDescent="0.25">
      <c r="A3956" s="57">
        <v>30161701</v>
      </c>
      <c r="B3956" s="58" t="s">
        <v>16165</v>
      </c>
    </row>
    <row r="3957" spans="1:2" x14ac:dyDescent="0.25">
      <c r="A3957" s="57">
        <v>30161702</v>
      </c>
      <c r="B3957" s="58" t="s">
        <v>12663</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10249</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7781</v>
      </c>
    </row>
    <row r="3968" spans="1:2" x14ac:dyDescent="0.25">
      <c r="A3968" s="57">
        <v>30161714</v>
      </c>
      <c r="B3968" s="58" t="s">
        <v>6088</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12770</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4334</v>
      </c>
    </row>
    <row r="3983" spans="1:2" x14ac:dyDescent="0.25">
      <c r="A3983" s="57">
        <v>30161908</v>
      </c>
      <c r="B3983" s="58" t="s">
        <v>15545</v>
      </c>
    </row>
    <row r="3984" spans="1:2" x14ac:dyDescent="0.25">
      <c r="A3984" s="57">
        <v>30171501</v>
      </c>
      <c r="B3984" s="58" t="s">
        <v>14235</v>
      </c>
    </row>
    <row r="3985" spans="1:2" x14ac:dyDescent="0.25">
      <c r="A3985" s="57">
        <v>30171502</v>
      </c>
      <c r="B3985" s="58" t="s">
        <v>17865</v>
      </c>
    </row>
    <row r="3986" spans="1:2" x14ac:dyDescent="0.25">
      <c r="A3986" s="57">
        <v>30171503</v>
      </c>
      <c r="B3986" s="58" t="s">
        <v>13887</v>
      </c>
    </row>
    <row r="3987" spans="1:2" x14ac:dyDescent="0.25">
      <c r="A3987" s="57">
        <v>30171504</v>
      </c>
      <c r="B3987" s="58" t="s">
        <v>6975</v>
      </c>
    </row>
    <row r="3988" spans="1:2" x14ac:dyDescent="0.25">
      <c r="A3988" s="57">
        <v>30171505</v>
      </c>
      <c r="B3988" s="58" t="s">
        <v>16418</v>
      </c>
    </row>
    <row r="3989" spans="1:2" x14ac:dyDescent="0.25">
      <c r="A3989" s="57">
        <v>30171506</v>
      </c>
      <c r="B3989" s="58" t="s">
        <v>13425</v>
      </c>
    </row>
    <row r="3990" spans="1:2" x14ac:dyDescent="0.25">
      <c r="A3990" s="57">
        <v>30171507</v>
      </c>
      <c r="B3990" s="58" t="s">
        <v>4544</v>
      </c>
    </row>
    <row r="3991" spans="1:2" x14ac:dyDescent="0.25">
      <c r="A3991" s="57">
        <v>30171508</v>
      </c>
      <c r="B3991" s="58" t="s">
        <v>6064</v>
      </c>
    </row>
    <row r="3992" spans="1:2" x14ac:dyDescent="0.25">
      <c r="A3992" s="57">
        <v>30171509</v>
      </c>
      <c r="B3992" s="58" t="s">
        <v>4199</v>
      </c>
    </row>
    <row r="3993" spans="1:2" x14ac:dyDescent="0.25">
      <c r="A3993" s="57">
        <v>30171510</v>
      </c>
      <c r="B3993" s="58" t="s">
        <v>16071</v>
      </c>
    </row>
    <row r="3994" spans="1:2" x14ac:dyDescent="0.25">
      <c r="A3994" s="57">
        <v>30171511</v>
      </c>
      <c r="B3994" s="58" t="s">
        <v>8817</v>
      </c>
    </row>
    <row r="3995" spans="1:2" x14ac:dyDescent="0.25">
      <c r="A3995" s="57">
        <v>30171512</v>
      </c>
      <c r="B3995" s="58" t="s">
        <v>10288</v>
      </c>
    </row>
    <row r="3996" spans="1:2" x14ac:dyDescent="0.25">
      <c r="A3996" s="57">
        <v>30171513</v>
      </c>
      <c r="B3996" s="58" t="s">
        <v>16000</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12413</v>
      </c>
    </row>
    <row r="4001" spans="1:2" x14ac:dyDescent="0.25">
      <c r="A4001" s="57">
        <v>30171607</v>
      </c>
      <c r="B4001" s="58" t="s">
        <v>14416</v>
      </c>
    </row>
    <row r="4002" spans="1:2" x14ac:dyDescent="0.25">
      <c r="A4002" s="57">
        <v>30171608</v>
      </c>
      <c r="B4002" s="58" t="s">
        <v>7139</v>
      </c>
    </row>
    <row r="4003" spans="1:2" x14ac:dyDescent="0.25">
      <c r="A4003" s="57">
        <v>30171609</v>
      </c>
      <c r="B4003" s="58" t="s">
        <v>9315</v>
      </c>
    </row>
    <row r="4004" spans="1:2" x14ac:dyDescent="0.25">
      <c r="A4004" s="57">
        <v>30171610</v>
      </c>
      <c r="B4004" s="58" t="s">
        <v>18496</v>
      </c>
    </row>
    <row r="4005" spans="1:2" x14ac:dyDescent="0.25">
      <c r="A4005" s="57">
        <v>30171611</v>
      </c>
      <c r="B4005" s="58" t="s">
        <v>18087</v>
      </c>
    </row>
    <row r="4006" spans="1:2" x14ac:dyDescent="0.25">
      <c r="A4006" s="57">
        <v>30171612</v>
      </c>
      <c r="B4006" s="58" t="s">
        <v>5307</v>
      </c>
    </row>
    <row r="4007" spans="1:2" x14ac:dyDescent="0.25">
      <c r="A4007" s="57">
        <v>30171613</v>
      </c>
      <c r="B4007" s="58" t="s">
        <v>6272</v>
      </c>
    </row>
    <row r="4008" spans="1:2" x14ac:dyDescent="0.25">
      <c r="A4008" s="57">
        <v>30171614</v>
      </c>
      <c r="B4008" s="58" t="s">
        <v>14949</v>
      </c>
    </row>
    <row r="4009" spans="1:2" x14ac:dyDescent="0.25">
      <c r="A4009" s="57">
        <v>30171615</v>
      </c>
      <c r="B4009" s="58" t="s">
        <v>14254</v>
      </c>
    </row>
    <row r="4010" spans="1:2" x14ac:dyDescent="0.25">
      <c r="A4010" s="57">
        <v>30171701</v>
      </c>
      <c r="B4010" s="58" t="s">
        <v>14276</v>
      </c>
    </row>
    <row r="4011" spans="1:2" x14ac:dyDescent="0.25">
      <c r="A4011" s="57">
        <v>30171703</v>
      </c>
      <c r="B4011" s="58" t="s">
        <v>12777</v>
      </c>
    </row>
    <row r="4012" spans="1:2" x14ac:dyDescent="0.25">
      <c r="A4012" s="57">
        <v>30171704</v>
      </c>
      <c r="B4012" s="58" t="s">
        <v>9443</v>
      </c>
    </row>
    <row r="4013" spans="1:2" x14ac:dyDescent="0.25">
      <c r="A4013" s="57">
        <v>30171705</v>
      </c>
      <c r="B4013" s="58" t="s">
        <v>15994</v>
      </c>
    </row>
    <row r="4014" spans="1:2" x14ac:dyDescent="0.25">
      <c r="A4014" s="57">
        <v>30171706</v>
      </c>
      <c r="B4014" s="58" t="s">
        <v>14361</v>
      </c>
    </row>
    <row r="4015" spans="1:2" x14ac:dyDescent="0.25">
      <c r="A4015" s="57">
        <v>30171707</v>
      </c>
      <c r="B4015" s="58" t="s">
        <v>11828</v>
      </c>
    </row>
    <row r="4016" spans="1:2" x14ac:dyDescent="0.25">
      <c r="A4016" s="57">
        <v>30171708</v>
      </c>
      <c r="B4016" s="58" t="s">
        <v>8212</v>
      </c>
    </row>
    <row r="4017" spans="1:2" x14ac:dyDescent="0.25">
      <c r="A4017" s="57">
        <v>30171709</v>
      </c>
      <c r="B4017" s="58" t="s">
        <v>15455</v>
      </c>
    </row>
    <row r="4018" spans="1:2" x14ac:dyDescent="0.25">
      <c r="A4018" s="57">
        <v>30171801</v>
      </c>
      <c r="B4018" s="58" t="s">
        <v>8839</v>
      </c>
    </row>
    <row r="4019" spans="1:2" x14ac:dyDescent="0.25">
      <c r="A4019" s="57">
        <v>30171802</v>
      </c>
      <c r="B4019" s="58" t="s">
        <v>9769</v>
      </c>
    </row>
    <row r="4020" spans="1:2" x14ac:dyDescent="0.25">
      <c r="A4020" s="57">
        <v>30171803</v>
      </c>
      <c r="B4020" s="58" t="s">
        <v>9181</v>
      </c>
    </row>
    <row r="4021" spans="1:2" x14ac:dyDescent="0.25">
      <c r="A4021" s="57">
        <v>30171901</v>
      </c>
      <c r="B4021" s="58" t="s">
        <v>6021</v>
      </c>
    </row>
    <row r="4022" spans="1:2" x14ac:dyDescent="0.25">
      <c r="A4022" s="57">
        <v>30171902</v>
      </c>
      <c r="B4022" s="58" t="s">
        <v>859</v>
      </c>
    </row>
    <row r="4023" spans="1:2" x14ac:dyDescent="0.25">
      <c r="A4023" s="57">
        <v>30171903</v>
      </c>
      <c r="B4023" s="58" t="s">
        <v>12958</v>
      </c>
    </row>
    <row r="4024" spans="1:2" x14ac:dyDescent="0.25">
      <c r="A4024" s="57">
        <v>30171904</v>
      </c>
      <c r="B4024" s="58" t="s">
        <v>1826</v>
      </c>
    </row>
    <row r="4025" spans="1:2" x14ac:dyDescent="0.25">
      <c r="A4025" s="57">
        <v>30171905</v>
      </c>
      <c r="B4025" s="58" t="s">
        <v>13239</v>
      </c>
    </row>
    <row r="4026" spans="1:2" x14ac:dyDescent="0.25">
      <c r="A4026" s="57">
        <v>30171906</v>
      </c>
      <c r="B4026" s="58" t="s">
        <v>10307</v>
      </c>
    </row>
    <row r="4027" spans="1:2" x14ac:dyDescent="0.25">
      <c r="A4027" s="57">
        <v>30172001</v>
      </c>
      <c r="B4027" s="58" t="s">
        <v>4928</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10577</v>
      </c>
    </row>
    <row r="4032" spans="1:2" x14ac:dyDescent="0.25">
      <c r="A4032" s="57">
        <v>30181504</v>
      </c>
      <c r="B4032" s="58" t="s">
        <v>4058</v>
      </c>
    </row>
    <row r="4033" spans="1:2" x14ac:dyDescent="0.25">
      <c r="A4033" s="57">
        <v>30181505</v>
      </c>
      <c r="B4033" s="58" t="s">
        <v>16694</v>
      </c>
    </row>
    <row r="4034" spans="1:2" x14ac:dyDescent="0.25">
      <c r="A4034" s="57">
        <v>30181506</v>
      </c>
      <c r="B4034" s="58" t="s">
        <v>5407</v>
      </c>
    </row>
    <row r="4035" spans="1:2" x14ac:dyDescent="0.25">
      <c r="A4035" s="57">
        <v>30181507</v>
      </c>
      <c r="B4035" s="58" t="s">
        <v>6993</v>
      </c>
    </row>
    <row r="4036" spans="1:2" x14ac:dyDescent="0.25">
      <c r="A4036" s="57">
        <v>30181508</v>
      </c>
      <c r="B4036" s="58" t="s">
        <v>15191</v>
      </c>
    </row>
    <row r="4037" spans="1:2" x14ac:dyDescent="0.25">
      <c r="A4037" s="57">
        <v>30181509</v>
      </c>
      <c r="B4037" s="58" t="s">
        <v>5626</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17560</v>
      </c>
    </row>
    <row r="4048" spans="1:2" x14ac:dyDescent="0.25">
      <c r="A4048" s="57">
        <v>30191602</v>
      </c>
      <c r="B4048" s="58" t="s">
        <v>4474</v>
      </c>
    </row>
    <row r="4049" spans="1:2" x14ac:dyDescent="0.25">
      <c r="A4049" s="57">
        <v>30191603</v>
      </c>
      <c r="B4049" s="58" t="s">
        <v>8867</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15091</v>
      </c>
    </row>
    <row r="4054" spans="1:2" x14ac:dyDescent="0.25">
      <c r="A4054" s="57">
        <v>30201603</v>
      </c>
      <c r="B4054" s="58" t="s">
        <v>6802</v>
      </c>
    </row>
    <row r="4055" spans="1:2" x14ac:dyDescent="0.25">
      <c r="A4055" s="57">
        <v>30201604</v>
      </c>
      <c r="B4055" s="58" t="s">
        <v>17589</v>
      </c>
    </row>
    <row r="4056" spans="1:2" x14ac:dyDescent="0.25">
      <c r="A4056" s="57">
        <v>30201605</v>
      </c>
      <c r="B4056" s="58" t="s">
        <v>7595</v>
      </c>
    </row>
    <row r="4057" spans="1:2" x14ac:dyDescent="0.25">
      <c r="A4057" s="57">
        <v>30201606</v>
      </c>
      <c r="B4057" s="58" t="s">
        <v>11097</v>
      </c>
    </row>
    <row r="4058" spans="1:2" x14ac:dyDescent="0.25">
      <c r="A4058" s="57">
        <v>30201701</v>
      </c>
      <c r="B4058" s="58" t="s">
        <v>13075</v>
      </c>
    </row>
    <row r="4059" spans="1:2" x14ac:dyDescent="0.25">
      <c r="A4059" s="57">
        <v>30201702</v>
      </c>
      <c r="B4059" s="58" t="s">
        <v>12851</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12071</v>
      </c>
    </row>
    <row r="4066" spans="1:2" x14ac:dyDescent="0.25">
      <c r="A4066" s="57">
        <v>30201710</v>
      </c>
      <c r="B4066" s="58" t="s">
        <v>12665</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9772</v>
      </c>
    </row>
    <row r="4078" spans="1:2" x14ac:dyDescent="0.25">
      <c r="A4078" s="57">
        <v>30221003</v>
      </c>
      <c r="B4078" s="58" t="s">
        <v>7106</v>
      </c>
    </row>
    <row r="4079" spans="1:2" x14ac:dyDescent="0.25">
      <c r="A4079" s="57">
        <v>30221004</v>
      </c>
      <c r="B4079" s="58" t="s">
        <v>14620</v>
      </c>
    </row>
    <row r="4080" spans="1:2" x14ac:dyDescent="0.25">
      <c r="A4080" s="57">
        <v>30221005</v>
      </c>
      <c r="B4080" s="58" t="s">
        <v>17166</v>
      </c>
    </row>
    <row r="4081" spans="1:2" x14ac:dyDescent="0.25">
      <c r="A4081" s="57">
        <v>30221006</v>
      </c>
      <c r="B4081" s="58" t="s">
        <v>16411</v>
      </c>
    </row>
    <row r="4082" spans="1:2" x14ac:dyDescent="0.25">
      <c r="A4082" s="57">
        <v>30221007</v>
      </c>
      <c r="B4082" s="58" t="s">
        <v>4277</v>
      </c>
    </row>
    <row r="4083" spans="1:2" x14ac:dyDescent="0.25">
      <c r="A4083" s="57">
        <v>30221009</v>
      </c>
      <c r="B4083" s="58" t="s">
        <v>16061</v>
      </c>
    </row>
    <row r="4084" spans="1:2" x14ac:dyDescent="0.25">
      <c r="A4084" s="57">
        <v>30221010</v>
      </c>
      <c r="B4084" s="58" t="s">
        <v>1558</v>
      </c>
    </row>
    <row r="4085" spans="1:2" x14ac:dyDescent="0.25">
      <c r="A4085" s="57">
        <v>30221011</v>
      </c>
      <c r="B4085" s="58" t="s">
        <v>7610</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13811</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10549</v>
      </c>
    </row>
    <row r="4094" spans="1:2" x14ac:dyDescent="0.25">
      <c r="A4094" s="57">
        <v>30222006</v>
      </c>
      <c r="B4094" s="58" t="s">
        <v>1743</v>
      </c>
    </row>
    <row r="4095" spans="1:2" x14ac:dyDescent="0.25">
      <c r="A4095" s="57">
        <v>30222007</v>
      </c>
      <c r="B4095" s="58" t="s">
        <v>10492</v>
      </c>
    </row>
    <row r="4096" spans="1:2" x14ac:dyDescent="0.25">
      <c r="A4096" s="57">
        <v>30222008</v>
      </c>
      <c r="B4096" s="58" t="s">
        <v>7614</v>
      </c>
    </row>
    <row r="4097" spans="1:2" x14ac:dyDescent="0.25">
      <c r="A4097" s="57">
        <v>30222009</v>
      </c>
      <c r="B4097" s="58" t="s">
        <v>9869</v>
      </c>
    </row>
    <row r="4098" spans="1:2" x14ac:dyDescent="0.25">
      <c r="A4098" s="57">
        <v>30222010</v>
      </c>
      <c r="B4098" s="58" t="s">
        <v>3469</v>
      </c>
    </row>
    <row r="4099" spans="1:2" x14ac:dyDescent="0.25">
      <c r="A4099" s="57">
        <v>30222011</v>
      </c>
      <c r="B4099" s="58" t="s">
        <v>5698</v>
      </c>
    </row>
    <row r="4100" spans="1:2" x14ac:dyDescent="0.25">
      <c r="A4100" s="57">
        <v>30222012</v>
      </c>
      <c r="B4100" s="58" t="s">
        <v>10507</v>
      </c>
    </row>
    <row r="4101" spans="1:2" x14ac:dyDescent="0.25">
      <c r="A4101" s="57">
        <v>30222013</v>
      </c>
      <c r="B4101" s="58" t="s">
        <v>12771</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12453</v>
      </c>
    </row>
    <row r="4108" spans="1:2" x14ac:dyDescent="0.25">
      <c r="A4108" s="57">
        <v>30222020</v>
      </c>
      <c r="B4108" s="58" t="s">
        <v>644</v>
      </c>
    </row>
    <row r="4109" spans="1:2" x14ac:dyDescent="0.25">
      <c r="A4109" s="57">
        <v>30222021</v>
      </c>
      <c r="B4109" s="58" t="s">
        <v>16280</v>
      </c>
    </row>
    <row r="4110" spans="1:2" x14ac:dyDescent="0.25">
      <c r="A4110" s="57">
        <v>30222022</v>
      </c>
      <c r="B4110" s="58" t="s">
        <v>8788</v>
      </c>
    </row>
    <row r="4111" spans="1:2" x14ac:dyDescent="0.25">
      <c r="A4111" s="57">
        <v>30222023</v>
      </c>
      <c r="B4111" s="58" t="s">
        <v>18571</v>
      </c>
    </row>
    <row r="4112" spans="1:2" x14ac:dyDescent="0.25">
      <c r="A4112" s="57">
        <v>30222024</v>
      </c>
      <c r="B4112" s="58" t="s">
        <v>6079</v>
      </c>
    </row>
    <row r="4113" spans="1:2" x14ac:dyDescent="0.25">
      <c r="A4113" s="57">
        <v>30222025</v>
      </c>
      <c r="B4113" s="58" t="s">
        <v>396</v>
      </c>
    </row>
    <row r="4114" spans="1:2" x14ac:dyDescent="0.25">
      <c r="A4114" s="57">
        <v>30222026</v>
      </c>
      <c r="B4114" s="58" t="s">
        <v>1203</v>
      </c>
    </row>
    <row r="4115" spans="1:2" x14ac:dyDescent="0.25">
      <c r="A4115" s="57">
        <v>30222027</v>
      </c>
      <c r="B4115" s="58" t="s">
        <v>13525</v>
      </c>
    </row>
    <row r="4116" spans="1:2" x14ac:dyDescent="0.25">
      <c r="A4116" s="57">
        <v>30222028</v>
      </c>
      <c r="B4116" s="58" t="s">
        <v>7896</v>
      </c>
    </row>
    <row r="4117" spans="1:2" x14ac:dyDescent="0.25">
      <c r="A4117" s="57">
        <v>30222029</v>
      </c>
      <c r="B4117" s="58" t="s">
        <v>7885</v>
      </c>
    </row>
    <row r="4118" spans="1:2" x14ac:dyDescent="0.25">
      <c r="A4118" s="57">
        <v>30222030</v>
      </c>
      <c r="B4118" s="58" t="s">
        <v>16020</v>
      </c>
    </row>
    <row r="4119" spans="1:2" x14ac:dyDescent="0.25">
      <c r="A4119" s="57">
        <v>30222031</v>
      </c>
      <c r="B4119" s="58" t="s">
        <v>6319</v>
      </c>
    </row>
    <row r="4120" spans="1:2" x14ac:dyDescent="0.25">
      <c r="A4120" s="57">
        <v>30222032</v>
      </c>
      <c r="B4120" s="58" t="s">
        <v>18372</v>
      </c>
    </row>
    <row r="4121" spans="1:2" x14ac:dyDescent="0.25">
      <c r="A4121" s="57">
        <v>30222033</v>
      </c>
      <c r="B4121" s="58" t="s">
        <v>4452</v>
      </c>
    </row>
    <row r="4122" spans="1:2" x14ac:dyDescent="0.25">
      <c r="A4122" s="57">
        <v>30222034</v>
      </c>
      <c r="B4122" s="58" t="s">
        <v>18011</v>
      </c>
    </row>
    <row r="4123" spans="1:2" x14ac:dyDescent="0.25">
      <c r="A4123" s="57">
        <v>30222035</v>
      </c>
      <c r="B4123" s="58" t="s">
        <v>11519</v>
      </c>
    </row>
    <row r="4124" spans="1:2" x14ac:dyDescent="0.25">
      <c r="A4124" s="57">
        <v>30222036</v>
      </c>
      <c r="B4124" s="58" t="s">
        <v>12667</v>
      </c>
    </row>
    <row r="4125" spans="1:2" x14ac:dyDescent="0.25">
      <c r="A4125" s="57">
        <v>30222037</v>
      </c>
      <c r="B4125" s="58" t="s">
        <v>17704</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14258</v>
      </c>
    </row>
    <row r="4131" spans="1:2" x14ac:dyDescent="0.25">
      <c r="A4131" s="57">
        <v>30222043</v>
      </c>
      <c r="B4131" s="58" t="s">
        <v>14266</v>
      </c>
    </row>
    <row r="4132" spans="1:2" x14ac:dyDescent="0.25">
      <c r="A4132" s="57">
        <v>30222044</v>
      </c>
      <c r="B4132" s="58" t="s">
        <v>9823</v>
      </c>
    </row>
    <row r="4133" spans="1:2" x14ac:dyDescent="0.25">
      <c r="A4133" s="57">
        <v>30222045</v>
      </c>
      <c r="B4133" s="58" t="s">
        <v>4572</v>
      </c>
    </row>
    <row r="4134" spans="1:2" x14ac:dyDescent="0.25">
      <c r="A4134" s="57">
        <v>30222046</v>
      </c>
      <c r="B4134" s="58" t="s">
        <v>17743</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14326</v>
      </c>
    </row>
    <row r="4140" spans="1:2" x14ac:dyDescent="0.25">
      <c r="A4140" s="57">
        <v>30222052</v>
      </c>
      <c r="B4140" s="58" t="s">
        <v>11737</v>
      </c>
    </row>
    <row r="4141" spans="1:2" x14ac:dyDescent="0.25">
      <c r="A4141" s="57">
        <v>30222053</v>
      </c>
      <c r="B4141" s="58" t="s">
        <v>10673</v>
      </c>
    </row>
    <row r="4142" spans="1:2" x14ac:dyDescent="0.25">
      <c r="A4142" s="57">
        <v>30222054</v>
      </c>
      <c r="B4142" s="58" t="s">
        <v>10666</v>
      </c>
    </row>
    <row r="4143" spans="1:2" x14ac:dyDescent="0.25">
      <c r="A4143" s="57">
        <v>30222055</v>
      </c>
      <c r="B4143" s="58" t="s">
        <v>14044</v>
      </c>
    </row>
    <row r="4144" spans="1:2" x14ac:dyDescent="0.25">
      <c r="A4144" s="57">
        <v>30222056</v>
      </c>
      <c r="B4144" s="58" t="s">
        <v>14711</v>
      </c>
    </row>
    <row r="4145" spans="1:2" x14ac:dyDescent="0.25">
      <c r="A4145" s="57">
        <v>30222057</v>
      </c>
      <c r="B4145" s="58" t="s">
        <v>10168</v>
      </c>
    </row>
    <row r="4146" spans="1:2" x14ac:dyDescent="0.25">
      <c r="A4146" s="57">
        <v>30222058</v>
      </c>
      <c r="B4146" s="58" t="s">
        <v>12507</v>
      </c>
    </row>
    <row r="4147" spans="1:2" x14ac:dyDescent="0.25">
      <c r="A4147" s="57">
        <v>30222059</v>
      </c>
      <c r="B4147" s="58" t="s">
        <v>5071</v>
      </c>
    </row>
    <row r="4148" spans="1:2" x14ac:dyDescent="0.25">
      <c r="A4148" s="57">
        <v>30222060</v>
      </c>
      <c r="B4148" s="58" t="s">
        <v>15011</v>
      </c>
    </row>
    <row r="4149" spans="1:2" x14ac:dyDescent="0.25">
      <c r="A4149" s="57">
        <v>30222061</v>
      </c>
      <c r="B4149" s="58" t="s">
        <v>18670</v>
      </c>
    </row>
    <row r="4150" spans="1:2" x14ac:dyDescent="0.25">
      <c r="A4150" s="57">
        <v>30222063</v>
      </c>
      <c r="B4150" s="58" t="s">
        <v>5907</v>
      </c>
    </row>
    <row r="4151" spans="1:2" x14ac:dyDescent="0.25">
      <c r="A4151" s="57">
        <v>30222101</v>
      </c>
      <c r="B4151" s="58" t="s">
        <v>10627</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12860</v>
      </c>
    </row>
    <row r="4157" spans="1:2" x14ac:dyDescent="0.25">
      <c r="A4157" s="57">
        <v>30222107</v>
      </c>
      <c r="B4157" s="58" t="s">
        <v>6460</v>
      </c>
    </row>
    <row r="4158" spans="1:2" x14ac:dyDescent="0.25">
      <c r="A4158" s="57">
        <v>30222108</v>
      </c>
      <c r="B4158" s="58" t="s">
        <v>5857</v>
      </c>
    </row>
    <row r="4159" spans="1:2" x14ac:dyDescent="0.25">
      <c r="A4159" s="57">
        <v>30222109</v>
      </c>
      <c r="B4159" s="58" t="s">
        <v>7096</v>
      </c>
    </row>
    <row r="4160" spans="1:2" x14ac:dyDescent="0.25">
      <c r="A4160" s="57">
        <v>30222110</v>
      </c>
      <c r="B4160" s="58" t="s">
        <v>9874</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4326</v>
      </c>
    </row>
    <row r="4165" spans="1:2" x14ac:dyDescent="0.25">
      <c r="A4165" s="57">
        <v>30222115</v>
      </c>
      <c r="B4165" s="58" t="s">
        <v>11739</v>
      </c>
    </row>
    <row r="4166" spans="1:2" x14ac:dyDescent="0.25">
      <c r="A4166" s="57">
        <v>30222116</v>
      </c>
      <c r="B4166" s="58" t="s">
        <v>5305</v>
      </c>
    </row>
    <row r="4167" spans="1:2" x14ac:dyDescent="0.25">
      <c r="A4167" s="57">
        <v>30222201</v>
      </c>
      <c r="B4167" s="58" t="s">
        <v>13114</v>
      </c>
    </row>
    <row r="4168" spans="1:2" x14ac:dyDescent="0.25">
      <c r="A4168" s="57">
        <v>30222202</v>
      </c>
      <c r="B4168" s="58" t="s">
        <v>18685</v>
      </c>
    </row>
    <row r="4169" spans="1:2" x14ac:dyDescent="0.25">
      <c r="A4169" s="57">
        <v>30222203</v>
      </c>
      <c r="B4169" s="58" t="s">
        <v>17351</v>
      </c>
    </row>
    <row r="4170" spans="1:2" x14ac:dyDescent="0.25">
      <c r="A4170" s="57">
        <v>30222204</v>
      </c>
      <c r="B4170" s="58" t="s">
        <v>11112</v>
      </c>
    </row>
    <row r="4171" spans="1:2" x14ac:dyDescent="0.25">
      <c r="A4171" s="57">
        <v>30222205</v>
      </c>
      <c r="B4171" s="58" t="s">
        <v>10839</v>
      </c>
    </row>
    <row r="4172" spans="1:2" x14ac:dyDescent="0.25">
      <c r="A4172" s="57">
        <v>30222206</v>
      </c>
      <c r="B4172" s="58" t="s">
        <v>14618</v>
      </c>
    </row>
    <row r="4173" spans="1:2" x14ac:dyDescent="0.25">
      <c r="A4173" s="57">
        <v>30222207</v>
      </c>
      <c r="B4173" s="58" t="s">
        <v>368</v>
      </c>
    </row>
    <row r="4174" spans="1:2" x14ac:dyDescent="0.25">
      <c r="A4174" s="57">
        <v>30222208</v>
      </c>
      <c r="B4174" s="58" t="s">
        <v>12289</v>
      </c>
    </row>
    <row r="4175" spans="1:2" x14ac:dyDescent="0.25">
      <c r="A4175" s="57">
        <v>30222301</v>
      </c>
      <c r="B4175" s="58" t="s">
        <v>98</v>
      </c>
    </row>
    <row r="4176" spans="1:2" x14ac:dyDescent="0.25">
      <c r="A4176" s="57">
        <v>30222302</v>
      </c>
      <c r="B4176" s="58" t="s">
        <v>9298</v>
      </c>
    </row>
    <row r="4177" spans="1:2" x14ac:dyDescent="0.25">
      <c r="A4177" s="57">
        <v>30222303</v>
      </c>
      <c r="B4177" s="58" t="s">
        <v>9811</v>
      </c>
    </row>
    <row r="4178" spans="1:2" x14ac:dyDescent="0.25">
      <c r="A4178" s="57">
        <v>30222304</v>
      </c>
      <c r="B4178" s="58" t="s">
        <v>11184</v>
      </c>
    </row>
    <row r="4179" spans="1:2" x14ac:dyDescent="0.25">
      <c r="A4179" s="57">
        <v>30222305</v>
      </c>
      <c r="B4179" s="58" t="s">
        <v>4361</v>
      </c>
    </row>
    <row r="4180" spans="1:2" x14ac:dyDescent="0.25">
      <c r="A4180" s="57">
        <v>30222306</v>
      </c>
      <c r="B4180" s="58" t="s">
        <v>12015</v>
      </c>
    </row>
    <row r="4181" spans="1:2" x14ac:dyDescent="0.25">
      <c r="A4181" s="57">
        <v>30222307</v>
      </c>
      <c r="B4181" s="58" t="s">
        <v>15839</v>
      </c>
    </row>
    <row r="4182" spans="1:2" x14ac:dyDescent="0.25">
      <c r="A4182" s="57">
        <v>30222308</v>
      </c>
      <c r="B4182" s="58" t="s">
        <v>2528</v>
      </c>
    </row>
    <row r="4183" spans="1:2" x14ac:dyDescent="0.25">
      <c r="A4183" s="57">
        <v>30222309</v>
      </c>
      <c r="B4183" s="58" t="s">
        <v>10032</v>
      </c>
    </row>
    <row r="4184" spans="1:2" x14ac:dyDescent="0.25">
      <c r="A4184" s="57">
        <v>30222401</v>
      </c>
      <c r="B4184" s="58" t="s">
        <v>7164</v>
      </c>
    </row>
    <row r="4185" spans="1:2" x14ac:dyDescent="0.25">
      <c r="A4185" s="57">
        <v>30222402</v>
      </c>
      <c r="B4185" s="58" t="s">
        <v>13244</v>
      </c>
    </row>
    <row r="4186" spans="1:2" x14ac:dyDescent="0.25">
      <c r="A4186" s="57">
        <v>30222403</v>
      </c>
      <c r="B4186" s="58" t="s">
        <v>13482</v>
      </c>
    </row>
    <row r="4187" spans="1:2" x14ac:dyDescent="0.25">
      <c r="A4187" s="57">
        <v>30222404</v>
      </c>
      <c r="B4187" s="58" t="s">
        <v>9918</v>
      </c>
    </row>
    <row r="4188" spans="1:2" x14ac:dyDescent="0.25">
      <c r="A4188" s="57">
        <v>30222405</v>
      </c>
      <c r="B4188" s="58" t="s">
        <v>1030</v>
      </c>
    </row>
    <row r="4189" spans="1:2" x14ac:dyDescent="0.25">
      <c r="A4189" s="57">
        <v>30222406</v>
      </c>
      <c r="B4189" s="58" t="s">
        <v>11357</v>
      </c>
    </row>
    <row r="4190" spans="1:2" x14ac:dyDescent="0.25">
      <c r="A4190" s="57">
        <v>30222407</v>
      </c>
      <c r="B4190" s="58" t="s">
        <v>306</v>
      </c>
    </row>
    <row r="4191" spans="1:2" x14ac:dyDescent="0.25">
      <c r="A4191" s="57">
        <v>30222408</v>
      </c>
      <c r="B4191" s="58" t="s">
        <v>936</v>
      </c>
    </row>
    <row r="4192" spans="1:2" x14ac:dyDescent="0.25">
      <c r="A4192" s="57">
        <v>30222409</v>
      </c>
      <c r="B4192" s="58" t="s">
        <v>9123</v>
      </c>
    </row>
    <row r="4193" spans="1:2" x14ac:dyDescent="0.25">
      <c r="A4193" s="57">
        <v>30222501</v>
      </c>
      <c r="B4193" s="58" t="s">
        <v>14940</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14111</v>
      </c>
    </row>
    <row r="4198" spans="1:2" x14ac:dyDescent="0.25">
      <c r="A4198" s="57">
        <v>30222506</v>
      </c>
      <c r="B4198" s="58" t="s">
        <v>8965</v>
      </c>
    </row>
    <row r="4199" spans="1:2" x14ac:dyDescent="0.25">
      <c r="A4199" s="57">
        <v>30222507</v>
      </c>
      <c r="B4199" s="58" t="s">
        <v>8101</v>
      </c>
    </row>
    <row r="4200" spans="1:2" x14ac:dyDescent="0.25">
      <c r="A4200" s="57">
        <v>30222601</v>
      </c>
      <c r="B4200" s="58" t="s">
        <v>14722</v>
      </c>
    </row>
    <row r="4201" spans="1:2" x14ac:dyDescent="0.25">
      <c r="A4201" s="57">
        <v>30222602</v>
      </c>
      <c r="B4201" s="58" t="s">
        <v>17469</v>
      </c>
    </row>
    <row r="4202" spans="1:2" x14ac:dyDescent="0.25">
      <c r="A4202" s="57">
        <v>30222603</v>
      </c>
      <c r="B4202" s="58" t="s">
        <v>2705</v>
      </c>
    </row>
    <row r="4203" spans="1:2" x14ac:dyDescent="0.25">
      <c r="A4203" s="57">
        <v>30222604</v>
      </c>
      <c r="B4203" s="58" t="s">
        <v>8121</v>
      </c>
    </row>
    <row r="4204" spans="1:2" x14ac:dyDescent="0.25">
      <c r="A4204" s="57">
        <v>30222605</v>
      </c>
      <c r="B4204" s="58" t="s">
        <v>14253</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7142</v>
      </c>
    </row>
    <row r="4214" spans="1:2" x14ac:dyDescent="0.25">
      <c r="A4214" s="57">
        <v>30222901</v>
      </c>
      <c r="B4214" s="58" t="s">
        <v>11339</v>
      </c>
    </row>
    <row r="4215" spans="1:2" x14ac:dyDescent="0.25">
      <c r="A4215" s="57">
        <v>30222902</v>
      </c>
      <c r="B4215" s="58" t="s">
        <v>16869</v>
      </c>
    </row>
    <row r="4216" spans="1:2" x14ac:dyDescent="0.25">
      <c r="A4216" s="57">
        <v>30222903</v>
      </c>
      <c r="B4216" s="58" t="s">
        <v>7054</v>
      </c>
    </row>
    <row r="4217" spans="1:2" x14ac:dyDescent="0.25">
      <c r="A4217" s="57">
        <v>30222904</v>
      </c>
      <c r="B4217" s="58" t="s">
        <v>13719</v>
      </c>
    </row>
    <row r="4218" spans="1:2" x14ac:dyDescent="0.25">
      <c r="A4218" s="57">
        <v>30223001</v>
      </c>
      <c r="B4218" s="58" t="s">
        <v>6151</v>
      </c>
    </row>
    <row r="4219" spans="1:2" x14ac:dyDescent="0.25">
      <c r="A4219" s="57">
        <v>30223002</v>
      </c>
      <c r="B4219" s="58" t="s">
        <v>13470</v>
      </c>
    </row>
    <row r="4220" spans="1:2" x14ac:dyDescent="0.25">
      <c r="A4220" s="57">
        <v>30223003</v>
      </c>
      <c r="B4220" s="58" t="s">
        <v>842</v>
      </c>
    </row>
    <row r="4221" spans="1:2" x14ac:dyDescent="0.25">
      <c r="A4221" s="57">
        <v>31101501</v>
      </c>
      <c r="B4221" s="58" t="s">
        <v>14934</v>
      </c>
    </row>
    <row r="4222" spans="1:2" x14ac:dyDescent="0.25">
      <c r="A4222" s="57">
        <v>31101502</v>
      </c>
      <c r="B4222" s="58" t="s">
        <v>13843</v>
      </c>
    </row>
    <row r="4223" spans="1:2" x14ac:dyDescent="0.25">
      <c r="A4223" s="57">
        <v>31101503</v>
      </c>
      <c r="B4223" s="58" t="s">
        <v>15736</v>
      </c>
    </row>
    <row r="4224" spans="1:2" x14ac:dyDescent="0.25">
      <c r="A4224" s="57">
        <v>31101504</v>
      </c>
      <c r="B4224" s="58" t="s">
        <v>6621</v>
      </c>
    </row>
    <row r="4225" spans="1:2" x14ac:dyDescent="0.25">
      <c r="A4225" s="57">
        <v>31101505</v>
      </c>
      <c r="B4225" s="58" t="s">
        <v>17758</v>
      </c>
    </row>
    <row r="4226" spans="1:2" x14ac:dyDescent="0.25">
      <c r="A4226" s="57">
        <v>31101506</v>
      </c>
      <c r="B4226" s="58" t="s">
        <v>11896</v>
      </c>
    </row>
    <row r="4227" spans="1:2" x14ac:dyDescent="0.25">
      <c r="A4227" s="57">
        <v>31101507</v>
      </c>
      <c r="B4227" s="58" t="s">
        <v>15110</v>
      </c>
    </row>
    <row r="4228" spans="1:2" x14ac:dyDescent="0.25">
      <c r="A4228" s="57">
        <v>31101508</v>
      </c>
      <c r="B4228" s="58" t="s">
        <v>10639</v>
      </c>
    </row>
    <row r="4229" spans="1:2" x14ac:dyDescent="0.25">
      <c r="A4229" s="57">
        <v>31101509</v>
      </c>
      <c r="B4229" s="58" t="s">
        <v>1843</v>
      </c>
    </row>
    <row r="4230" spans="1:2" x14ac:dyDescent="0.25">
      <c r="A4230" s="57">
        <v>31101510</v>
      </c>
      <c r="B4230" s="58" t="s">
        <v>14439</v>
      </c>
    </row>
    <row r="4231" spans="1:2" x14ac:dyDescent="0.25">
      <c r="A4231" s="57">
        <v>31101511</v>
      </c>
      <c r="B4231" s="58" t="s">
        <v>14665</v>
      </c>
    </row>
    <row r="4232" spans="1:2" x14ac:dyDescent="0.25">
      <c r="A4232" s="57">
        <v>31101512</v>
      </c>
      <c r="B4232" s="58" t="s">
        <v>15706</v>
      </c>
    </row>
    <row r="4233" spans="1:2" x14ac:dyDescent="0.25">
      <c r="A4233" s="57">
        <v>31101513</v>
      </c>
      <c r="B4233" s="58" t="s">
        <v>6072</v>
      </c>
    </row>
    <row r="4234" spans="1:2" x14ac:dyDescent="0.25">
      <c r="A4234" s="57">
        <v>31101514</v>
      </c>
      <c r="B4234" s="58" t="s">
        <v>9060</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12787</v>
      </c>
    </row>
    <row r="4242" spans="1:2" x14ac:dyDescent="0.25">
      <c r="A4242" s="57">
        <v>31101606</v>
      </c>
      <c r="B4242" s="58" t="s">
        <v>5700</v>
      </c>
    </row>
    <row r="4243" spans="1:2" x14ac:dyDescent="0.25">
      <c r="A4243" s="57">
        <v>31101607</v>
      </c>
      <c r="B4243" s="58" t="s">
        <v>8971</v>
      </c>
    </row>
    <row r="4244" spans="1:2" x14ac:dyDescent="0.25">
      <c r="A4244" s="57">
        <v>31101608</v>
      </c>
      <c r="B4244" s="58" t="s">
        <v>11799</v>
      </c>
    </row>
    <row r="4245" spans="1:2" x14ac:dyDescent="0.25">
      <c r="A4245" s="57">
        <v>31101609</v>
      </c>
      <c r="B4245" s="58" t="s">
        <v>11534</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12325</v>
      </c>
    </row>
    <row r="4250" spans="1:2" x14ac:dyDescent="0.25">
      <c r="A4250" s="57">
        <v>31101614</v>
      </c>
      <c r="B4250" s="58" t="s">
        <v>18707</v>
      </c>
    </row>
    <row r="4251" spans="1:2" x14ac:dyDescent="0.25">
      <c r="A4251" s="57">
        <v>31101615</v>
      </c>
      <c r="B4251" s="58" t="s">
        <v>10360</v>
      </c>
    </row>
    <row r="4252" spans="1:2" x14ac:dyDescent="0.25">
      <c r="A4252" s="57">
        <v>31101616</v>
      </c>
      <c r="B4252" s="58" t="s">
        <v>17424</v>
      </c>
    </row>
    <row r="4253" spans="1:2" x14ac:dyDescent="0.25">
      <c r="A4253" s="57">
        <v>31101701</v>
      </c>
      <c r="B4253" s="58" t="s">
        <v>18182</v>
      </c>
    </row>
    <row r="4254" spans="1:2" x14ac:dyDescent="0.25">
      <c r="A4254" s="57">
        <v>31101702</v>
      </c>
      <c r="B4254" s="58" t="s">
        <v>14764</v>
      </c>
    </row>
    <row r="4255" spans="1:2" x14ac:dyDescent="0.25">
      <c r="A4255" s="57">
        <v>31101703</v>
      </c>
      <c r="B4255" s="58" t="s">
        <v>11228</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15077</v>
      </c>
    </row>
    <row r="4264" spans="1:2" x14ac:dyDescent="0.25">
      <c r="A4264" s="57">
        <v>31101712</v>
      </c>
      <c r="B4264" s="58" t="s">
        <v>10034</v>
      </c>
    </row>
    <row r="4265" spans="1:2" x14ac:dyDescent="0.25">
      <c r="A4265" s="57">
        <v>31101713</v>
      </c>
      <c r="B4265" s="58" t="s">
        <v>7690</v>
      </c>
    </row>
    <row r="4266" spans="1:2" x14ac:dyDescent="0.25">
      <c r="A4266" s="57">
        <v>31101714</v>
      </c>
      <c r="B4266" s="58" t="s">
        <v>5025</v>
      </c>
    </row>
    <row r="4267" spans="1:2" x14ac:dyDescent="0.25">
      <c r="A4267" s="57">
        <v>31101715</v>
      </c>
      <c r="B4267" s="58" t="s">
        <v>4237</v>
      </c>
    </row>
    <row r="4268" spans="1:2" x14ac:dyDescent="0.25">
      <c r="A4268" s="57">
        <v>31101716</v>
      </c>
      <c r="B4268" s="58" t="s">
        <v>9062</v>
      </c>
    </row>
    <row r="4269" spans="1:2" x14ac:dyDescent="0.25">
      <c r="A4269" s="57">
        <v>31101801</v>
      </c>
      <c r="B4269" s="58" t="s">
        <v>12779</v>
      </c>
    </row>
    <row r="4270" spans="1:2" x14ac:dyDescent="0.25">
      <c r="A4270" s="57">
        <v>31101802</v>
      </c>
      <c r="B4270" s="58" t="s">
        <v>6325</v>
      </c>
    </row>
    <row r="4271" spans="1:2" x14ac:dyDescent="0.25">
      <c r="A4271" s="57">
        <v>31101803</v>
      </c>
      <c r="B4271" s="58" t="s">
        <v>9922</v>
      </c>
    </row>
    <row r="4272" spans="1:2" x14ac:dyDescent="0.25">
      <c r="A4272" s="57">
        <v>31101804</v>
      </c>
      <c r="B4272" s="58" t="s">
        <v>11742</v>
      </c>
    </row>
    <row r="4273" spans="1:2" x14ac:dyDescent="0.25">
      <c r="A4273" s="57">
        <v>31101805</v>
      </c>
      <c r="B4273" s="58" t="s">
        <v>16881</v>
      </c>
    </row>
    <row r="4274" spans="1:2" x14ac:dyDescent="0.25">
      <c r="A4274" s="57">
        <v>31101806</v>
      </c>
      <c r="B4274" s="58" t="s">
        <v>14543</v>
      </c>
    </row>
    <row r="4275" spans="1:2" x14ac:dyDescent="0.25">
      <c r="A4275" s="57">
        <v>31101807</v>
      </c>
      <c r="B4275" s="58" t="s">
        <v>224</v>
      </c>
    </row>
    <row r="4276" spans="1:2" x14ac:dyDescent="0.25">
      <c r="A4276" s="57">
        <v>31101808</v>
      </c>
      <c r="B4276" s="58" t="s">
        <v>4281</v>
      </c>
    </row>
    <row r="4277" spans="1:2" x14ac:dyDescent="0.25">
      <c r="A4277" s="57">
        <v>31101809</v>
      </c>
      <c r="B4277" s="58" t="s">
        <v>14798</v>
      </c>
    </row>
    <row r="4278" spans="1:2" x14ac:dyDescent="0.25">
      <c r="A4278" s="57">
        <v>31101810</v>
      </c>
      <c r="B4278" s="58" t="s">
        <v>8596</v>
      </c>
    </row>
    <row r="4279" spans="1:2" x14ac:dyDescent="0.25">
      <c r="A4279" s="57">
        <v>31101811</v>
      </c>
      <c r="B4279" s="58" t="s">
        <v>13012</v>
      </c>
    </row>
    <row r="4280" spans="1:2" x14ac:dyDescent="0.25">
      <c r="A4280" s="57">
        <v>31101812</v>
      </c>
      <c r="B4280" s="58" t="s">
        <v>8738</v>
      </c>
    </row>
    <row r="4281" spans="1:2" x14ac:dyDescent="0.25">
      <c r="A4281" s="57">
        <v>31101813</v>
      </c>
      <c r="B4281" s="58" t="s">
        <v>7506</v>
      </c>
    </row>
    <row r="4282" spans="1:2" x14ac:dyDescent="0.25">
      <c r="A4282" s="57">
        <v>31101814</v>
      </c>
      <c r="B4282" s="58" t="s">
        <v>17872</v>
      </c>
    </row>
    <row r="4283" spans="1:2" x14ac:dyDescent="0.25">
      <c r="A4283" s="57">
        <v>31101815</v>
      </c>
      <c r="B4283" s="58" t="s">
        <v>13600</v>
      </c>
    </row>
    <row r="4284" spans="1:2" x14ac:dyDescent="0.25">
      <c r="A4284" s="57">
        <v>31101816</v>
      </c>
      <c r="B4284" s="58" t="s">
        <v>11344</v>
      </c>
    </row>
    <row r="4285" spans="1:2" x14ac:dyDescent="0.25">
      <c r="A4285" s="57">
        <v>31101901</v>
      </c>
      <c r="B4285" s="58" t="s">
        <v>344</v>
      </c>
    </row>
    <row r="4286" spans="1:2" x14ac:dyDescent="0.25">
      <c r="A4286" s="57">
        <v>31101902</v>
      </c>
      <c r="B4286" s="58" t="s">
        <v>3347</v>
      </c>
    </row>
    <row r="4287" spans="1:2" x14ac:dyDescent="0.25">
      <c r="A4287" s="57">
        <v>31101903</v>
      </c>
      <c r="B4287" s="58" t="s">
        <v>10021</v>
      </c>
    </row>
    <row r="4288" spans="1:2" x14ac:dyDescent="0.25">
      <c r="A4288" s="57">
        <v>31101904</v>
      </c>
      <c r="B4288" s="58" t="s">
        <v>13303</v>
      </c>
    </row>
    <row r="4289" spans="1:2" x14ac:dyDescent="0.25">
      <c r="A4289" s="57">
        <v>31101905</v>
      </c>
      <c r="B4289" s="58" t="s">
        <v>959</v>
      </c>
    </row>
    <row r="4290" spans="1:2" x14ac:dyDescent="0.25">
      <c r="A4290" s="57">
        <v>31101906</v>
      </c>
      <c r="B4290" s="58" t="s">
        <v>8689</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13264</v>
      </c>
    </row>
    <row r="4295" spans="1:2" x14ac:dyDescent="0.25">
      <c r="A4295" s="57">
        <v>31101911</v>
      </c>
      <c r="B4295" s="58" t="s">
        <v>10410</v>
      </c>
    </row>
    <row r="4296" spans="1:2" x14ac:dyDescent="0.25">
      <c r="A4296" s="57">
        <v>31101912</v>
      </c>
      <c r="B4296" s="58" t="s">
        <v>11088</v>
      </c>
    </row>
    <row r="4297" spans="1:2" x14ac:dyDescent="0.25">
      <c r="A4297" s="57">
        <v>31102001</v>
      </c>
      <c r="B4297" s="58" t="s">
        <v>5412</v>
      </c>
    </row>
    <row r="4298" spans="1:2" x14ac:dyDescent="0.25">
      <c r="A4298" s="57">
        <v>31102002</v>
      </c>
      <c r="B4298" s="58" t="s">
        <v>8166</v>
      </c>
    </row>
    <row r="4299" spans="1:2" x14ac:dyDescent="0.25">
      <c r="A4299" s="57">
        <v>31102003</v>
      </c>
      <c r="B4299" s="58" t="s">
        <v>16158</v>
      </c>
    </row>
    <row r="4300" spans="1:2" x14ac:dyDescent="0.25">
      <c r="A4300" s="57">
        <v>31102004</v>
      </c>
      <c r="B4300" s="58" t="s">
        <v>9650</v>
      </c>
    </row>
    <row r="4301" spans="1:2" x14ac:dyDescent="0.25">
      <c r="A4301" s="57">
        <v>31102005</v>
      </c>
      <c r="B4301" s="58" t="s">
        <v>2253</v>
      </c>
    </row>
    <row r="4302" spans="1:2" x14ac:dyDescent="0.25">
      <c r="A4302" s="57">
        <v>31102006</v>
      </c>
      <c r="B4302" s="58" t="s">
        <v>1200</v>
      </c>
    </row>
    <row r="4303" spans="1:2" x14ac:dyDescent="0.25">
      <c r="A4303" s="57">
        <v>31102007</v>
      </c>
      <c r="B4303" s="58" t="s">
        <v>14217</v>
      </c>
    </row>
    <row r="4304" spans="1:2" x14ac:dyDescent="0.25">
      <c r="A4304" s="57">
        <v>31102008</v>
      </c>
      <c r="B4304" s="58" t="s">
        <v>16629</v>
      </c>
    </row>
    <row r="4305" spans="1:2" x14ac:dyDescent="0.25">
      <c r="A4305" s="57">
        <v>31102009</v>
      </c>
      <c r="B4305" s="58" t="s">
        <v>13164</v>
      </c>
    </row>
    <row r="4306" spans="1:2" x14ac:dyDescent="0.25">
      <c r="A4306" s="57">
        <v>31102010</v>
      </c>
      <c r="B4306" s="58" t="s">
        <v>1601</v>
      </c>
    </row>
    <row r="4307" spans="1:2" x14ac:dyDescent="0.25">
      <c r="A4307" s="57">
        <v>31102011</v>
      </c>
      <c r="B4307" s="58" t="s">
        <v>14528</v>
      </c>
    </row>
    <row r="4308" spans="1:2" x14ac:dyDescent="0.25">
      <c r="A4308" s="57">
        <v>31102012</v>
      </c>
      <c r="B4308" s="58" t="s">
        <v>13059</v>
      </c>
    </row>
    <row r="4309" spans="1:2" x14ac:dyDescent="0.25">
      <c r="A4309" s="57">
        <v>31102013</v>
      </c>
      <c r="B4309" s="58" t="s">
        <v>5336</v>
      </c>
    </row>
    <row r="4310" spans="1:2" x14ac:dyDescent="0.25">
      <c r="A4310" s="57">
        <v>31102014</v>
      </c>
      <c r="B4310" s="58" t="s">
        <v>7695</v>
      </c>
    </row>
    <row r="4311" spans="1:2" x14ac:dyDescent="0.25">
      <c r="A4311" s="57">
        <v>31102015</v>
      </c>
      <c r="B4311" s="58" t="s">
        <v>18594</v>
      </c>
    </row>
    <row r="4312" spans="1:2" x14ac:dyDescent="0.25">
      <c r="A4312" s="57">
        <v>31102016</v>
      </c>
      <c r="B4312" s="58" t="s">
        <v>3591</v>
      </c>
    </row>
    <row r="4313" spans="1:2" x14ac:dyDescent="0.25">
      <c r="A4313" s="57">
        <v>31102101</v>
      </c>
      <c r="B4313" s="58" t="s">
        <v>5075</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5823</v>
      </c>
    </row>
    <row r="4318" spans="1:2" x14ac:dyDescent="0.25">
      <c r="A4318" s="57">
        <v>31102106</v>
      </c>
      <c r="B4318" s="58" t="s">
        <v>23</v>
      </c>
    </row>
    <row r="4319" spans="1:2" x14ac:dyDescent="0.25">
      <c r="A4319" s="57">
        <v>31102107</v>
      </c>
      <c r="B4319" s="58" t="s">
        <v>7669</v>
      </c>
    </row>
    <row r="4320" spans="1:2" x14ac:dyDescent="0.25">
      <c r="A4320" s="57">
        <v>31102108</v>
      </c>
      <c r="B4320" s="58" t="s">
        <v>14128</v>
      </c>
    </row>
    <row r="4321" spans="1:2" x14ac:dyDescent="0.25">
      <c r="A4321" s="57">
        <v>31102109</v>
      </c>
      <c r="B4321" s="58" t="s">
        <v>432</v>
      </c>
    </row>
    <row r="4322" spans="1:2" x14ac:dyDescent="0.25">
      <c r="A4322" s="57">
        <v>31102110</v>
      </c>
      <c r="B4322" s="58" t="s">
        <v>17135</v>
      </c>
    </row>
    <row r="4323" spans="1:2" x14ac:dyDescent="0.25">
      <c r="A4323" s="57">
        <v>31102111</v>
      </c>
      <c r="B4323" s="58" t="s">
        <v>11942</v>
      </c>
    </row>
    <row r="4324" spans="1:2" x14ac:dyDescent="0.25">
      <c r="A4324" s="57">
        <v>31102112</v>
      </c>
      <c r="B4324" s="58" t="s">
        <v>8543</v>
      </c>
    </row>
    <row r="4325" spans="1:2" x14ac:dyDescent="0.25">
      <c r="A4325" s="57">
        <v>31102113</v>
      </c>
      <c r="B4325" s="58" t="s">
        <v>17804</v>
      </c>
    </row>
    <row r="4326" spans="1:2" x14ac:dyDescent="0.25">
      <c r="A4326" s="57">
        <v>31102114</v>
      </c>
      <c r="B4326" s="58" t="s">
        <v>12149</v>
      </c>
    </row>
    <row r="4327" spans="1:2" x14ac:dyDescent="0.25">
      <c r="A4327" s="57">
        <v>31102115</v>
      </c>
      <c r="B4327" s="58" t="s">
        <v>9764</v>
      </c>
    </row>
    <row r="4328" spans="1:2" x14ac:dyDescent="0.25">
      <c r="A4328" s="57">
        <v>31102116</v>
      </c>
      <c r="B4328" s="58" t="s">
        <v>15336</v>
      </c>
    </row>
    <row r="4329" spans="1:2" x14ac:dyDescent="0.25">
      <c r="A4329" s="57">
        <v>31102201</v>
      </c>
      <c r="B4329" s="58" t="s">
        <v>12183</v>
      </c>
    </row>
    <row r="4330" spans="1:2" x14ac:dyDescent="0.25">
      <c r="A4330" s="57">
        <v>31102202</v>
      </c>
      <c r="B4330" s="58" t="s">
        <v>12107</v>
      </c>
    </row>
    <row r="4331" spans="1:2" x14ac:dyDescent="0.25">
      <c r="A4331" s="57">
        <v>31102203</v>
      </c>
      <c r="B4331" s="58" t="s">
        <v>6115</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6128</v>
      </c>
    </row>
    <row r="4336" spans="1:2" x14ac:dyDescent="0.25">
      <c r="A4336" s="57">
        <v>31102208</v>
      </c>
      <c r="B4336" s="58" t="s">
        <v>9539</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6568</v>
      </c>
    </row>
    <row r="4342" spans="1:2" x14ac:dyDescent="0.25">
      <c r="A4342" s="57">
        <v>31102214</v>
      </c>
      <c r="B4342" s="58" t="s">
        <v>17668</v>
      </c>
    </row>
    <row r="4343" spans="1:2" x14ac:dyDescent="0.25">
      <c r="A4343" s="57">
        <v>31102215</v>
      </c>
      <c r="B4343" s="58" t="s">
        <v>1226</v>
      </c>
    </row>
    <row r="4344" spans="1:2" x14ac:dyDescent="0.25">
      <c r="A4344" s="57">
        <v>31102216</v>
      </c>
      <c r="B4344" s="58" t="s">
        <v>6083</v>
      </c>
    </row>
    <row r="4345" spans="1:2" x14ac:dyDescent="0.25">
      <c r="A4345" s="57">
        <v>31102301</v>
      </c>
      <c r="B4345" s="58" t="s">
        <v>2230</v>
      </c>
    </row>
    <row r="4346" spans="1:2" x14ac:dyDescent="0.25">
      <c r="A4346" s="57">
        <v>31102302</v>
      </c>
      <c r="B4346" s="58" t="s">
        <v>5794</v>
      </c>
    </row>
    <row r="4347" spans="1:2" x14ac:dyDescent="0.25">
      <c r="A4347" s="57">
        <v>31102303</v>
      </c>
      <c r="B4347" s="58" t="s">
        <v>15513</v>
      </c>
    </row>
    <row r="4348" spans="1:2" x14ac:dyDescent="0.25">
      <c r="A4348" s="57">
        <v>31102304</v>
      </c>
      <c r="B4348" s="58" t="s">
        <v>14879</v>
      </c>
    </row>
    <row r="4349" spans="1:2" x14ac:dyDescent="0.25">
      <c r="A4349" s="57">
        <v>31102305</v>
      </c>
      <c r="B4349" s="58" t="s">
        <v>7827</v>
      </c>
    </row>
    <row r="4350" spans="1:2" x14ac:dyDescent="0.25">
      <c r="A4350" s="57">
        <v>31102306</v>
      </c>
      <c r="B4350" s="58" t="s">
        <v>1466</v>
      </c>
    </row>
    <row r="4351" spans="1:2" x14ac:dyDescent="0.25">
      <c r="A4351" s="57">
        <v>31102307</v>
      </c>
      <c r="B4351" s="58" t="s">
        <v>4883</v>
      </c>
    </row>
    <row r="4352" spans="1:2" x14ac:dyDescent="0.25">
      <c r="A4352" s="57">
        <v>31102308</v>
      </c>
      <c r="B4352" s="58" t="s">
        <v>7911</v>
      </c>
    </row>
    <row r="4353" spans="1:2" x14ac:dyDescent="0.25">
      <c r="A4353" s="57">
        <v>31102309</v>
      </c>
      <c r="B4353" s="58" t="s">
        <v>9696</v>
      </c>
    </row>
    <row r="4354" spans="1:2" x14ac:dyDescent="0.25">
      <c r="A4354" s="57">
        <v>31102310</v>
      </c>
      <c r="B4354" s="58" t="s">
        <v>2117</v>
      </c>
    </row>
    <row r="4355" spans="1:2" x14ac:dyDescent="0.25">
      <c r="A4355" s="57">
        <v>31102311</v>
      </c>
      <c r="B4355" s="58" t="s">
        <v>4788</v>
      </c>
    </row>
    <row r="4356" spans="1:2" x14ac:dyDescent="0.25">
      <c r="A4356" s="57">
        <v>31102312</v>
      </c>
      <c r="B4356" s="58" t="s">
        <v>4791</v>
      </c>
    </row>
    <row r="4357" spans="1:2" x14ac:dyDescent="0.25">
      <c r="A4357" s="57">
        <v>31102313</v>
      </c>
      <c r="B4357" s="58" t="s">
        <v>14204</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5813</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14083</v>
      </c>
    </row>
    <row r="4367" spans="1:2" x14ac:dyDescent="0.25">
      <c r="A4367" s="57">
        <v>31102407</v>
      </c>
      <c r="B4367" s="58" t="s">
        <v>8317</v>
      </c>
    </row>
    <row r="4368" spans="1:2" x14ac:dyDescent="0.25">
      <c r="A4368" s="57">
        <v>31102408</v>
      </c>
      <c r="B4368" s="58" t="s">
        <v>17198</v>
      </c>
    </row>
    <row r="4369" spans="1:2" x14ac:dyDescent="0.25">
      <c r="A4369" s="57">
        <v>31102409</v>
      </c>
      <c r="B4369" s="58" t="s">
        <v>778</v>
      </c>
    </row>
    <row r="4370" spans="1:2" x14ac:dyDescent="0.25">
      <c r="A4370" s="57">
        <v>31102410</v>
      </c>
      <c r="B4370" s="58" t="s">
        <v>11943</v>
      </c>
    </row>
    <row r="4371" spans="1:2" x14ac:dyDescent="0.25">
      <c r="A4371" s="57">
        <v>31102411</v>
      </c>
      <c r="B4371" s="58" t="s">
        <v>6622</v>
      </c>
    </row>
    <row r="4372" spans="1:2" x14ac:dyDescent="0.25">
      <c r="A4372" s="57">
        <v>31102412</v>
      </c>
      <c r="B4372" s="58" t="s">
        <v>10772</v>
      </c>
    </row>
    <row r="4373" spans="1:2" x14ac:dyDescent="0.25">
      <c r="A4373" s="57">
        <v>31102413</v>
      </c>
      <c r="B4373" s="58" t="s">
        <v>18400</v>
      </c>
    </row>
    <row r="4374" spans="1:2" x14ac:dyDescent="0.25">
      <c r="A4374" s="57">
        <v>31102414</v>
      </c>
      <c r="B4374" s="58" t="s">
        <v>15150</v>
      </c>
    </row>
    <row r="4375" spans="1:2" x14ac:dyDescent="0.25">
      <c r="A4375" s="57">
        <v>31102415</v>
      </c>
      <c r="B4375" s="58" t="s">
        <v>9133</v>
      </c>
    </row>
    <row r="4376" spans="1:2" x14ac:dyDescent="0.25">
      <c r="A4376" s="57">
        <v>31102416</v>
      </c>
      <c r="B4376" s="58" t="s">
        <v>10672</v>
      </c>
    </row>
    <row r="4377" spans="1:2" x14ac:dyDescent="0.25">
      <c r="A4377" s="57">
        <v>31111501</v>
      </c>
      <c r="B4377" s="58" t="s">
        <v>12672</v>
      </c>
    </row>
    <row r="4378" spans="1:2" x14ac:dyDescent="0.25">
      <c r="A4378" s="57">
        <v>31111502</v>
      </c>
      <c r="B4378" s="58" t="s">
        <v>13117</v>
      </c>
    </row>
    <row r="4379" spans="1:2" x14ac:dyDescent="0.25">
      <c r="A4379" s="57">
        <v>31111503</v>
      </c>
      <c r="B4379" s="58" t="s">
        <v>17926</v>
      </c>
    </row>
    <row r="4380" spans="1:2" x14ac:dyDescent="0.25">
      <c r="A4380" s="57">
        <v>31111504</v>
      </c>
      <c r="B4380" s="58" t="s">
        <v>16680</v>
      </c>
    </row>
    <row r="4381" spans="1:2" x14ac:dyDescent="0.25">
      <c r="A4381" s="57">
        <v>31111505</v>
      </c>
      <c r="B4381" s="58" t="s">
        <v>11994</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4962</v>
      </c>
    </row>
    <row r="4387" spans="1:2" x14ac:dyDescent="0.25">
      <c r="A4387" s="57">
        <v>31111511</v>
      </c>
      <c r="B4387" s="58" t="s">
        <v>7254</v>
      </c>
    </row>
    <row r="4388" spans="1:2" x14ac:dyDescent="0.25">
      <c r="A4388" s="57">
        <v>31111512</v>
      </c>
      <c r="B4388" s="58" t="s">
        <v>7474</v>
      </c>
    </row>
    <row r="4389" spans="1:2" x14ac:dyDescent="0.25">
      <c r="A4389" s="57">
        <v>31111513</v>
      </c>
      <c r="B4389" s="58" t="s">
        <v>5766</v>
      </c>
    </row>
    <row r="4390" spans="1:2" x14ac:dyDescent="0.25">
      <c r="A4390" s="57">
        <v>31111514</v>
      </c>
      <c r="B4390" s="58" t="s">
        <v>13815</v>
      </c>
    </row>
    <row r="4391" spans="1:2" x14ac:dyDescent="0.25">
      <c r="A4391" s="57">
        <v>31111515</v>
      </c>
      <c r="B4391" s="58" t="s">
        <v>14257</v>
      </c>
    </row>
    <row r="4392" spans="1:2" x14ac:dyDescent="0.25">
      <c r="A4392" s="57">
        <v>31111516</v>
      </c>
      <c r="B4392" s="58" t="s">
        <v>17430</v>
      </c>
    </row>
    <row r="4393" spans="1:2" x14ac:dyDescent="0.25">
      <c r="A4393" s="57">
        <v>31111517</v>
      </c>
      <c r="B4393" s="58" t="s">
        <v>7875</v>
      </c>
    </row>
    <row r="4394" spans="1:2" x14ac:dyDescent="0.25">
      <c r="A4394" s="57">
        <v>31111601</v>
      </c>
      <c r="B4394" s="58" t="s">
        <v>15960</v>
      </c>
    </row>
    <row r="4395" spans="1:2" x14ac:dyDescent="0.25">
      <c r="A4395" s="57">
        <v>31111602</v>
      </c>
      <c r="B4395" s="58" t="s">
        <v>6261</v>
      </c>
    </row>
    <row r="4396" spans="1:2" x14ac:dyDescent="0.25">
      <c r="A4396" s="57">
        <v>31111603</v>
      </c>
      <c r="B4396" s="58" t="s">
        <v>12882</v>
      </c>
    </row>
    <row r="4397" spans="1:2" x14ac:dyDescent="0.25">
      <c r="A4397" s="57">
        <v>31111604</v>
      </c>
      <c r="B4397" s="58" t="s">
        <v>3544</v>
      </c>
    </row>
    <row r="4398" spans="1:2" x14ac:dyDescent="0.25">
      <c r="A4398" s="57">
        <v>31111605</v>
      </c>
      <c r="B4398" s="58" t="s">
        <v>10649</v>
      </c>
    </row>
    <row r="4399" spans="1:2" x14ac:dyDescent="0.25">
      <c r="A4399" s="57">
        <v>31111606</v>
      </c>
      <c r="B4399" s="58" t="s">
        <v>17681</v>
      </c>
    </row>
    <row r="4400" spans="1:2" x14ac:dyDescent="0.25">
      <c r="A4400" s="57">
        <v>31111607</v>
      </c>
      <c r="B4400" s="58" t="s">
        <v>10579</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13072</v>
      </c>
    </row>
    <row r="4405" spans="1:2" x14ac:dyDescent="0.25">
      <c r="A4405" s="57">
        <v>31111612</v>
      </c>
      <c r="B4405" s="58" t="s">
        <v>11424</v>
      </c>
    </row>
    <row r="4406" spans="1:2" x14ac:dyDescent="0.25">
      <c r="A4406" s="57">
        <v>31111613</v>
      </c>
      <c r="B4406" s="58" t="s">
        <v>10299</v>
      </c>
    </row>
    <row r="4407" spans="1:2" x14ac:dyDescent="0.25">
      <c r="A4407" s="57">
        <v>31111614</v>
      </c>
      <c r="B4407" s="58" t="s">
        <v>5213</v>
      </c>
    </row>
    <row r="4408" spans="1:2" x14ac:dyDescent="0.25">
      <c r="A4408" s="57">
        <v>31111615</v>
      </c>
      <c r="B4408" s="58" t="s">
        <v>6755</v>
      </c>
    </row>
    <row r="4409" spans="1:2" x14ac:dyDescent="0.25">
      <c r="A4409" s="57">
        <v>31111616</v>
      </c>
      <c r="B4409" s="58" t="s">
        <v>3002</v>
      </c>
    </row>
    <row r="4410" spans="1:2" x14ac:dyDescent="0.25">
      <c r="A4410" s="57">
        <v>31111617</v>
      </c>
      <c r="B4410" s="58" t="s">
        <v>13229</v>
      </c>
    </row>
    <row r="4411" spans="1:2" x14ac:dyDescent="0.25">
      <c r="A4411" s="57">
        <v>31111701</v>
      </c>
      <c r="B4411" s="58" t="s">
        <v>15023</v>
      </c>
    </row>
    <row r="4412" spans="1:2" x14ac:dyDescent="0.25">
      <c r="A4412" s="57">
        <v>31111702</v>
      </c>
      <c r="B4412" s="58" t="s">
        <v>4802</v>
      </c>
    </row>
    <row r="4413" spans="1:2" x14ac:dyDescent="0.25">
      <c r="A4413" s="57">
        <v>31111703</v>
      </c>
      <c r="B4413" s="58" t="s">
        <v>11012</v>
      </c>
    </row>
    <row r="4414" spans="1:2" x14ac:dyDescent="0.25">
      <c r="A4414" s="57">
        <v>31111704</v>
      </c>
      <c r="B4414" s="58" t="s">
        <v>1354</v>
      </c>
    </row>
    <row r="4415" spans="1:2" x14ac:dyDescent="0.25">
      <c r="A4415" s="57">
        <v>31111705</v>
      </c>
      <c r="B4415" s="58" t="s">
        <v>13553</v>
      </c>
    </row>
    <row r="4416" spans="1:2" x14ac:dyDescent="0.25">
      <c r="A4416" s="57">
        <v>31111706</v>
      </c>
      <c r="B4416" s="58" t="s">
        <v>12319</v>
      </c>
    </row>
    <row r="4417" spans="1:2" x14ac:dyDescent="0.25">
      <c r="A4417" s="57">
        <v>31111707</v>
      </c>
      <c r="B4417" s="58" t="s">
        <v>15047</v>
      </c>
    </row>
    <row r="4418" spans="1:2" x14ac:dyDescent="0.25">
      <c r="A4418" s="57">
        <v>31111708</v>
      </c>
      <c r="B4418" s="58" t="s">
        <v>4238</v>
      </c>
    </row>
    <row r="4419" spans="1:2" x14ac:dyDescent="0.25">
      <c r="A4419" s="57">
        <v>31111709</v>
      </c>
      <c r="B4419" s="58" t="s">
        <v>4871</v>
      </c>
    </row>
    <row r="4420" spans="1:2" x14ac:dyDescent="0.25">
      <c r="A4420" s="57">
        <v>31111710</v>
      </c>
      <c r="B4420" s="58" t="s">
        <v>15453</v>
      </c>
    </row>
    <row r="4421" spans="1:2" x14ac:dyDescent="0.25">
      <c r="A4421" s="57">
        <v>31111711</v>
      </c>
      <c r="B4421" s="58" t="s">
        <v>14165</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5594</v>
      </c>
    </row>
    <row r="4427" spans="1:2" x14ac:dyDescent="0.25">
      <c r="A4427" s="57">
        <v>31111717</v>
      </c>
      <c r="B4427" s="58" t="s">
        <v>17270</v>
      </c>
    </row>
    <row r="4428" spans="1:2" x14ac:dyDescent="0.25">
      <c r="A4428" s="57">
        <v>31121001</v>
      </c>
      <c r="B4428" s="58" t="s">
        <v>6810</v>
      </c>
    </row>
    <row r="4429" spans="1:2" x14ac:dyDescent="0.25">
      <c r="A4429" s="57">
        <v>31121002</v>
      </c>
      <c r="B4429" s="58" t="s">
        <v>5624</v>
      </c>
    </row>
    <row r="4430" spans="1:2" x14ac:dyDescent="0.25">
      <c r="A4430" s="57">
        <v>31121003</v>
      </c>
      <c r="B4430" s="58" t="s">
        <v>9226</v>
      </c>
    </row>
    <row r="4431" spans="1:2" x14ac:dyDescent="0.25">
      <c r="A4431" s="57">
        <v>31121004</v>
      </c>
      <c r="B4431" s="58" t="s">
        <v>12020</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11655</v>
      </c>
    </row>
    <row r="4436" spans="1:2" x14ac:dyDescent="0.25">
      <c r="A4436" s="57">
        <v>31121009</v>
      </c>
      <c r="B4436" s="58" t="s">
        <v>16696</v>
      </c>
    </row>
    <row r="4437" spans="1:2" x14ac:dyDescent="0.25">
      <c r="A4437" s="57">
        <v>31121010</v>
      </c>
      <c r="B4437" s="58" t="s">
        <v>7987</v>
      </c>
    </row>
    <row r="4438" spans="1:2" x14ac:dyDescent="0.25">
      <c r="A4438" s="57">
        <v>31121011</v>
      </c>
      <c r="B4438" s="58" t="s">
        <v>13785</v>
      </c>
    </row>
    <row r="4439" spans="1:2" x14ac:dyDescent="0.25">
      <c r="A4439" s="57">
        <v>31121012</v>
      </c>
      <c r="B4439" s="58" t="s">
        <v>15504</v>
      </c>
    </row>
    <row r="4440" spans="1:2" x14ac:dyDescent="0.25">
      <c r="A4440" s="57">
        <v>31121013</v>
      </c>
      <c r="B4440" s="58" t="s">
        <v>7662</v>
      </c>
    </row>
    <row r="4441" spans="1:2" x14ac:dyDescent="0.25">
      <c r="A4441" s="57">
        <v>31121014</v>
      </c>
      <c r="B4441" s="58" t="s">
        <v>12522</v>
      </c>
    </row>
    <row r="4442" spans="1:2" x14ac:dyDescent="0.25">
      <c r="A4442" s="57">
        <v>31121015</v>
      </c>
      <c r="B4442" s="58" t="s">
        <v>13675</v>
      </c>
    </row>
    <row r="4443" spans="1:2" x14ac:dyDescent="0.25">
      <c r="A4443" s="57">
        <v>31121016</v>
      </c>
      <c r="B4443" s="58" t="s">
        <v>13483</v>
      </c>
    </row>
    <row r="4444" spans="1:2" x14ac:dyDescent="0.25">
      <c r="A4444" s="57">
        <v>31121017</v>
      </c>
      <c r="B4444" s="58" t="s">
        <v>17573</v>
      </c>
    </row>
    <row r="4445" spans="1:2" x14ac:dyDescent="0.25">
      <c r="A4445" s="57">
        <v>31121018</v>
      </c>
      <c r="B4445" s="58" t="s">
        <v>16847</v>
      </c>
    </row>
    <row r="4446" spans="1:2" x14ac:dyDescent="0.25">
      <c r="A4446" s="57">
        <v>31121019</v>
      </c>
      <c r="B4446" s="58" t="s">
        <v>12347</v>
      </c>
    </row>
    <row r="4447" spans="1:2" x14ac:dyDescent="0.25">
      <c r="A4447" s="57">
        <v>31121101</v>
      </c>
      <c r="B4447" s="58" t="s">
        <v>17588</v>
      </c>
    </row>
    <row r="4448" spans="1:2" x14ac:dyDescent="0.25">
      <c r="A4448" s="57">
        <v>31121102</v>
      </c>
      <c r="B4448" s="58" t="s">
        <v>9372</v>
      </c>
    </row>
    <row r="4449" spans="1:2" x14ac:dyDescent="0.25">
      <c r="A4449" s="57">
        <v>31121103</v>
      </c>
      <c r="B4449" s="58" t="s">
        <v>17163</v>
      </c>
    </row>
    <row r="4450" spans="1:2" x14ac:dyDescent="0.25">
      <c r="A4450" s="57">
        <v>31121104</v>
      </c>
      <c r="B4450" s="58" t="s">
        <v>9873</v>
      </c>
    </row>
    <row r="4451" spans="1:2" x14ac:dyDescent="0.25">
      <c r="A4451" s="57">
        <v>31121105</v>
      </c>
      <c r="B4451" s="58" t="s">
        <v>7115</v>
      </c>
    </row>
    <row r="4452" spans="1:2" x14ac:dyDescent="0.25">
      <c r="A4452" s="57">
        <v>31121106</v>
      </c>
      <c r="B4452" s="58" t="s">
        <v>8059</v>
      </c>
    </row>
    <row r="4453" spans="1:2" x14ac:dyDescent="0.25">
      <c r="A4453" s="57">
        <v>31121107</v>
      </c>
      <c r="B4453" s="58" t="s">
        <v>11320</v>
      </c>
    </row>
    <row r="4454" spans="1:2" x14ac:dyDescent="0.25">
      <c r="A4454" s="57">
        <v>31121108</v>
      </c>
      <c r="B4454" s="58" t="s">
        <v>12873</v>
      </c>
    </row>
    <row r="4455" spans="1:2" x14ac:dyDescent="0.25">
      <c r="A4455" s="57">
        <v>31121109</v>
      </c>
      <c r="B4455" s="58" t="s">
        <v>2083</v>
      </c>
    </row>
    <row r="4456" spans="1:2" x14ac:dyDescent="0.25">
      <c r="A4456" s="57">
        <v>31121110</v>
      </c>
      <c r="B4456" s="58" t="s">
        <v>13294</v>
      </c>
    </row>
    <row r="4457" spans="1:2" x14ac:dyDescent="0.25">
      <c r="A4457" s="57">
        <v>31121111</v>
      </c>
      <c r="B4457" s="58" t="s">
        <v>7847</v>
      </c>
    </row>
    <row r="4458" spans="1:2" x14ac:dyDescent="0.25">
      <c r="A4458" s="57">
        <v>31121112</v>
      </c>
      <c r="B4458" s="58" t="s">
        <v>14563</v>
      </c>
    </row>
    <row r="4459" spans="1:2" x14ac:dyDescent="0.25">
      <c r="A4459" s="57">
        <v>31121113</v>
      </c>
      <c r="B4459" s="58" t="s">
        <v>17356</v>
      </c>
    </row>
    <row r="4460" spans="1:2" x14ac:dyDescent="0.25">
      <c r="A4460" s="57">
        <v>31121114</v>
      </c>
      <c r="B4460" s="58" t="s">
        <v>15470</v>
      </c>
    </row>
    <row r="4461" spans="1:2" x14ac:dyDescent="0.25">
      <c r="A4461" s="57">
        <v>31121115</v>
      </c>
      <c r="B4461" s="58" t="s">
        <v>8482</v>
      </c>
    </row>
    <row r="4462" spans="1:2" x14ac:dyDescent="0.25">
      <c r="A4462" s="57">
        <v>31121116</v>
      </c>
      <c r="B4462" s="58" t="s">
        <v>10906</v>
      </c>
    </row>
    <row r="4463" spans="1:2" x14ac:dyDescent="0.25">
      <c r="A4463" s="57">
        <v>31121117</v>
      </c>
      <c r="B4463" s="58" t="s">
        <v>4900</v>
      </c>
    </row>
    <row r="4464" spans="1:2" x14ac:dyDescent="0.25">
      <c r="A4464" s="57">
        <v>31121118</v>
      </c>
      <c r="B4464" s="58" t="s">
        <v>10737</v>
      </c>
    </row>
    <row r="4465" spans="1:2" x14ac:dyDescent="0.25">
      <c r="A4465" s="57">
        <v>31121119</v>
      </c>
      <c r="B4465" s="58" t="s">
        <v>17226</v>
      </c>
    </row>
    <row r="4466" spans="1:2" x14ac:dyDescent="0.25">
      <c r="A4466" s="57">
        <v>31121201</v>
      </c>
      <c r="B4466" s="58" t="s">
        <v>13898</v>
      </c>
    </row>
    <row r="4467" spans="1:2" x14ac:dyDescent="0.25">
      <c r="A4467" s="57">
        <v>31121202</v>
      </c>
      <c r="B4467" s="58" t="s">
        <v>12144</v>
      </c>
    </row>
    <row r="4468" spans="1:2" x14ac:dyDescent="0.25">
      <c r="A4468" s="57">
        <v>31121203</v>
      </c>
      <c r="B4468" s="58" t="s">
        <v>17090</v>
      </c>
    </row>
    <row r="4469" spans="1:2" x14ac:dyDescent="0.25">
      <c r="A4469" s="57">
        <v>31121204</v>
      </c>
      <c r="B4469" s="58" t="s">
        <v>16867</v>
      </c>
    </row>
    <row r="4470" spans="1:2" x14ac:dyDescent="0.25">
      <c r="A4470" s="57">
        <v>31121205</v>
      </c>
      <c r="B4470" s="58" t="s">
        <v>17776</v>
      </c>
    </row>
    <row r="4471" spans="1:2" x14ac:dyDescent="0.25">
      <c r="A4471" s="57">
        <v>31121206</v>
      </c>
      <c r="B4471" s="58" t="s">
        <v>18756</v>
      </c>
    </row>
    <row r="4472" spans="1:2" x14ac:dyDescent="0.25">
      <c r="A4472" s="57">
        <v>31121207</v>
      </c>
      <c r="B4472" s="58" t="s">
        <v>7508</v>
      </c>
    </row>
    <row r="4473" spans="1:2" x14ac:dyDescent="0.25">
      <c r="A4473" s="57">
        <v>31121208</v>
      </c>
      <c r="B4473" s="58" t="s">
        <v>2239</v>
      </c>
    </row>
    <row r="4474" spans="1:2" x14ac:dyDescent="0.25">
      <c r="A4474" s="57">
        <v>31121209</v>
      </c>
      <c r="B4474" s="58" t="s">
        <v>14710</v>
      </c>
    </row>
    <row r="4475" spans="1:2" x14ac:dyDescent="0.25">
      <c r="A4475" s="57">
        <v>31121210</v>
      </c>
      <c r="B4475" s="58" t="s">
        <v>7438</v>
      </c>
    </row>
    <row r="4476" spans="1:2" x14ac:dyDescent="0.25">
      <c r="A4476" s="57">
        <v>31121211</v>
      </c>
      <c r="B4476" s="58" t="s">
        <v>5280</v>
      </c>
    </row>
    <row r="4477" spans="1:2" x14ac:dyDescent="0.25">
      <c r="A4477" s="57">
        <v>31121212</v>
      </c>
      <c r="B4477" s="58" t="s">
        <v>1428</v>
      </c>
    </row>
    <row r="4478" spans="1:2" x14ac:dyDescent="0.25">
      <c r="A4478" s="57">
        <v>31121213</v>
      </c>
      <c r="B4478" s="58" t="s">
        <v>11533</v>
      </c>
    </row>
    <row r="4479" spans="1:2" x14ac:dyDescent="0.25">
      <c r="A4479" s="57">
        <v>31121214</v>
      </c>
      <c r="B4479" s="58" t="s">
        <v>18331</v>
      </c>
    </row>
    <row r="4480" spans="1:2" x14ac:dyDescent="0.25">
      <c r="A4480" s="57">
        <v>31121215</v>
      </c>
      <c r="B4480" s="58" t="s">
        <v>6258</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5703</v>
      </c>
    </row>
    <row r="4486" spans="1:2" x14ac:dyDescent="0.25">
      <c r="A4486" s="57">
        <v>31121302</v>
      </c>
      <c r="B4486" s="58" t="s">
        <v>7025</v>
      </c>
    </row>
    <row r="4487" spans="1:2" x14ac:dyDescent="0.25">
      <c r="A4487" s="57">
        <v>31121303</v>
      </c>
      <c r="B4487" s="58" t="s">
        <v>5466</v>
      </c>
    </row>
    <row r="4488" spans="1:2" x14ac:dyDescent="0.25">
      <c r="A4488" s="57">
        <v>31121304</v>
      </c>
      <c r="B4488" s="58" t="s">
        <v>4777</v>
      </c>
    </row>
    <row r="4489" spans="1:2" x14ac:dyDescent="0.25">
      <c r="A4489" s="57">
        <v>31121305</v>
      </c>
      <c r="B4489" s="58" t="s">
        <v>18455</v>
      </c>
    </row>
    <row r="4490" spans="1:2" x14ac:dyDescent="0.25">
      <c r="A4490" s="57">
        <v>31121306</v>
      </c>
      <c r="B4490" s="58" t="s">
        <v>11405</v>
      </c>
    </row>
    <row r="4491" spans="1:2" x14ac:dyDescent="0.25">
      <c r="A4491" s="57">
        <v>31121307</v>
      </c>
      <c r="B4491" s="58" t="s">
        <v>8950</v>
      </c>
    </row>
    <row r="4492" spans="1:2" x14ac:dyDescent="0.25">
      <c r="A4492" s="57">
        <v>31121308</v>
      </c>
      <c r="B4492" s="58" t="s">
        <v>9415</v>
      </c>
    </row>
    <row r="4493" spans="1:2" x14ac:dyDescent="0.25">
      <c r="A4493" s="57">
        <v>31121309</v>
      </c>
      <c r="B4493" s="58" t="s">
        <v>14487</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13123</v>
      </c>
    </row>
    <row r="4498" spans="1:2" x14ac:dyDescent="0.25">
      <c r="A4498" s="57">
        <v>31121314</v>
      </c>
      <c r="B4498" s="58" t="s">
        <v>3344</v>
      </c>
    </row>
    <row r="4499" spans="1:2" x14ac:dyDescent="0.25">
      <c r="A4499" s="57">
        <v>31121315</v>
      </c>
      <c r="B4499" s="58" t="s">
        <v>17099</v>
      </c>
    </row>
    <row r="4500" spans="1:2" x14ac:dyDescent="0.25">
      <c r="A4500" s="57">
        <v>31121316</v>
      </c>
      <c r="B4500" s="58" t="s">
        <v>10681</v>
      </c>
    </row>
    <row r="4501" spans="1:2" x14ac:dyDescent="0.25">
      <c r="A4501" s="57">
        <v>31121317</v>
      </c>
      <c r="B4501" s="58" t="s">
        <v>4827</v>
      </c>
    </row>
    <row r="4502" spans="1:2" x14ac:dyDescent="0.25">
      <c r="A4502" s="57">
        <v>31121318</v>
      </c>
      <c r="B4502" s="58" t="s">
        <v>13141</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17142</v>
      </c>
    </row>
    <row r="4513" spans="1:2" x14ac:dyDescent="0.25">
      <c r="A4513" s="57">
        <v>31121410</v>
      </c>
      <c r="B4513" s="58" t="s">
        <v>9788</v>
      </c>
    </row>
    <row r="4514" spans="1:2" x14ac:dyDescent="0.25">
      <c r="A4514" s="57">
        <v>31121411</v>
      </c>
      <c r="B4514" s="58" t="s">
        <v>3562</v>
      </c>
    </row>
    <row r="4515" spans="1:2" x14ac:dyDescent="0.25">
      <c r="A4515" s="57">
        <v>31121412</v>
      </c>
      <c r="B4515" s="58" t="s">
        <v>275</v>
      </c>
    </row>
    <row r="4516" spans="1:2" x14ac:dyDescent="0.25">
      <c r="A4516" s="57">
        <v>31121413</v>
      </c>
      <c r="B4516" s="58" t="s">
        <v>9012</v>
      </c>
    </row>
    <row r="4517" spans="1:2" x14ac:dyDescent="0.25">
      <c r="A4517" s="57">
        <v>31121414</v>
      </c>
      <c r="B4517" s="58" t="s">
        <v>10574</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5836</v>
      </c>
    </row>
    <row r="4528" spans="1:2" x14ac:dyDescent="0.25">
      <c r="A4528" s="57">
        <v>31121506</v>
      </c>
      <c r="B4528" s="58" t="s">
        <v>14605</v>
      </c>
    </row>
    <row r="4529" spans="1:2" x14ac:dyDescent="0.25">
      <c r="A4529" s="57">
        <v>31121507</v>
      </c>
      <c r="B4529" s="58" t="s">
        <v>17922</v>
      </c>
    </row>
    <row r="4530" spans="1:2" x14ac:dyDescent="0.25">
      <c r="A4530" s="57">
        <v>31121508</v>
      </c>
      <c r="B4530" s="58" t="s">
        <v>5153</v>
      </c>
    </row>
    <row r="4531" spans="1:2" x14ac:dyDescent="0.25">
      <c r="A4531" s="57">
        <v>31121509</v>
      </c>
      <c r="B4531" s="58" t="s">
        <v>17000</v>
      </c>
    </row>
    <row r="4532" spans="1:2" x14ac:dyDescent="0.25">
      <c r="A4532" s="57">
        <v>31121510</v>
      </c>
      <c r="B4532" s="58" t="s">
        <v>9319</v>
      </c>
    </row>
    <row r="4533" spans="1:2" x14ac:dyDescent="0.25">
      <c r="A4533" s="57">
        <v>31121511</v>
      </c>
      <c r="B4533" s="58" t="s">
        <v>11487</v>
      </c>
    </row>
    <row r="4534" spans="1:2" x14ac:dyDescent="0.25">
      <c r="A4534" s="57">
        <v>31121512</v>
      </c>
      <c r="B4534" s="58" t="s">
        <v>13561</v>
      </c>
    </row>
    <row r="4535" spans="1:2" x14ac:dyDescent="0.25">
      <c r="A4535" s="57">
        <v>31121513</v>
      </c>
      <c r="B4535" s="58" t="s">
        <v>4427</v>
      </c>
    </row>
    <row r="4536" spans="1:2" x14ac:dyDescent="0.25">
      <c r="A4536" s="57">
        <v>31121514</v>
      </c>
      <c r="B4536" s="58" t="s">
        <v>17237</v>
      </c>
    </row>
    <row r="4537" spans="1:2" x14ac:dyDescent="0.25">
      <c r="A4537" s="57">
        <v>31121515</v>
      </c>
      <c r="B4537" s="58" t="s">
        <v>14192</v>
      </c>
    </row>
    <row r="4538" spans="1:2" x14ac:dyDescent="0.25">
      <c r="A4538" s="57">
        <v>31121516</v>
      </c>
      <c r="B4538" s="58" t="s">
        <v>10823</v>
      </c>
    </row>
    <row r="4539" spans="1:2" x14ac:dyDescent="0.25">
      <c r="A4539" s="57">
        <v>31121517</v>
      </c>
      <c r="B4539" s="58" t="s">
        <v>16265</v>
      </c>
    </row>
    <row r="4540" spans="1:2" x14ac:dyDescent="0.25">
      <c r="A4540" s="57">
        <v>31121518</v>
      </c>
      <c r="B4540" s="58" t="s">
        <v>16255</v>
      </c>
    </row>
    <row r="4541" spans="1:2" x14ac:dyDescent="0.25">
      <c r="A4541" s="57">
        <v>31121519</v>
      </c>
      <c r="B4541" s="58" t="s">
        <v>9149</v>
      </c>
    </row>
    <row r="4542" spans="1:2" x14ac:dyDescent="0.25">
      <c r="A4542" s="57">
        <v>31121601</v>
      </c>
      <c r="B4542" s="58" t="s">
        <v>10722</v>
      </c>
    </row>
    <row r="4543" spans="1:2" x14ac:dyDescent="0.25">
      <c r="A4543" s="57">
        <v>31121602</v>
      </c>
      <c r="B4543" s="58" t="s">
        <v>855</v>
      </c>
    </row>
    <row r="4544" spans="1:2" x14ac:dyDescent="0.25">
      <c r="A4544" s="57">
        <v>31121603</v>
      </c>
      <c r="B4544" s="58" t="s">
        <v>1782</v>
      </c>
    </row>
    <row r="4545" spans="1:2" x14ac:dyDescent="0.25">
      <c r="A4545" s="57">
        <v>31121604</v>
      </c>
      <c r="B4545" s="58" t="s">
        <v>14203</v>
      </c>
    </row>
    <row r="4546" spans="1:2" x14ac:dyDescent="0.25">
      <c r="A4546" s="57">
        <v>31121605</v>
      </c>
      <c r="B4546" s="58" t="s">
        <v>13098</v>
      </c>
    </row>
    <row r="4547" spans="1:2" x14ac:dyDescent="0.25">
      <c r="A4547" s="57">
        <v>31121606</v>
      </c>
      <c r="B4547" s="58" t="s">
        <v>2030</v>
      </c>
    </row>
    <row r="4548" spans="1:2" x14ac:dyDescent="0.25">
      <c r="A4548" s="57">
        <v>31121607</v>
      </c>
      <c r="B4548" s="58" t="s">
        <v>6082</v>
      </c>
    </row>
    <row r="4549" spans="1:2" x14ac:dyDescent="0.25">
      <c r="A4549" s="57">
        <v>31121608</v>
      </c>
      <c r="B4549" s="58" t="s">
        <v>9684</v>
      </c>
    </row>
    <row r="4550" spans="1:2" x14ac:dyDescent="0.25">
      <c r="A4550" s="57">
        <v>31121609</v>
      </c>
      <c r="B4550" s="58" t="s">
        <v>3799</v>
      </c>
    </row>
    <row r="4551" spans="1:2" x14ac:dyDescent="0.25">
      <c r="A4551" s="57">
        <v>31121610</v>
      </c>
      <c r="B4551" s="58" t="s">
        <v>14953</v>
      </c>
    </row>
    <row r="4552" spans="1:2" x14ac:dyDescent="0.25">
      <c r="A4552" s="57">
        <v>31121611</v>
      </c>
      <c r="B4552" s="58" t="s">
        <v>13070</v>
      </c>
    </row>
    <row r="4553" spans="1:2" x14ac:dyDescent="0.25">
      <c r="A4553" s="57">
        <v>31121612</v>
      </c>
      <c r="B4553" s="58" t="s">
        <v>9927</v>
      </c>
    </row>
    <row r="4554" spans="1:2" x14ac:dyDescent="0.25">
      <c r="A4554" s="57">
        <v>31121613</v>
      </c>
      <c r="B4554" s="58" t="s">
        <v>9910</v>
      </c>
    </row>
    <row r="4555" spans="1:2" x14ac:dyDescent="0.25">
      <c r="A4555" s="57">
        <v>31121614</v>
      </c>
      <c r="B4555" s="58" t="s">
        <v>743</v>
      </c>
    </row>
    <row r="4556" spans="1:2" x14ac:dyDescent="0.25">
      <c r="A4556" s="57">
        <v>31121615</v>
      </c>
      <c r="B4556" s="58" t="s">
        <v>10655</v>
      </c>
    </row>
    <row r="4557" spans="1:2" x14ac:dyDescent="0.25">
      <c r="A4557" s="57">
        <v>31121701</v>
      </c>
      <c r="B4557" s="58" t="s">
        <v>16658</v>
      </c>
    </row>
    <row r="4558" spans="1:2" x14ac:dyDescent="0.25">
      <c r="A4558" s="57">
        <v>31121702</v>
      </c>
      <c r="B4558" s="58" t="s">
        <v>5918</v>
      </c>
    </row>
    <row r="4559" spans="1:2" x14ac:dyDescent="0.25">
      <c r="A4559" s="57">
        <v>31121703</v>
      </c>
      <c r="B4559" s="58" t="s">
        <v>13378</v>
      </c>
    </row>
    <row r="4560" spans="1:2" x14ac:dyDescent="0.25">
      <c r="A4560" s="57">
        <v>31121704</v>
      </c>
      <c r="B4560" s="58" t="s">
        <v>14267</v>
      </c>
    </row>
    <row r="4561" spans="1:2" x14ac:dyDescent="0.25">
      <c r="A4561" s="57">
        <v>31121705</v>
      </c>
      <c r="B4561" s="58" t="s">
        <v>13124</v>
      </c>
    </row>
    <row r="4562" spans="1:2" x14ac:dyDescent="0.25">
      <c r="A4562" s="57">
        <v>31121706</v>
      </c>
      <c r="B4562" s="58" t="s">
        <v>14198</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12920</v>
      </c>
    </row>
    <row r="4568" spans="1:2" x14ac:dyDescent="0.25">
      <c r="A4568" s="57">
        <v>31121712</v>
      </c>
      <c r="B4568" s="58" t="s">
        <v>11417</v>
      </c>
    </row>
    <row r="4569" spans="1:2" x14ac:dyDescent="0.25">
      <c r="A4569" s="57">
        <v>31121713</v>
      </c>
      <c r="B4569" s="58" t="s">
        <v>1570</v>
      </c>
    </row>
    <row r="4570" spans="1:2" x14ac:dyDescent="0.25">
      <c r="A4570" s="57">
        <v>31121714</v>
      </c>
      <c r="B4570" s="58" t="s">
        <v>6057</v>
      </c>
    </row>
    <row r="4571" spans="1:2" x14ac:dyDescent="0.25">
      <c r="A4571" s="57">
        <v>31121715</v>
      </c>
      <c r="B4571" s="58" t="s">
        <v>1269</v>
      </c>
    </row>
    <row r="4572" spans="1:2" x14ac:dyDescent="0.25">
      <c r="A4572" s="57">
        <v>31121716</v>
      </c>
      <c r="B4572" s="58" t="s">
        <v>17839</v>
      </c>
    </row>
    <row r="4573" spans="1:2" x14ac:dyDescent="0.25">
      <c r="A4573" s="57">
        <v>31121717</v>
      </c>
      <c r="B4573" s="58" t="s">
        <v>9681</v>
      </c>
    </row>
    <row r="4574" spans="1:2" x14ac:dyDescent="0.25">
      <c r="A4574" s="57">
        <v>31121718</v>
      </c>
      <c r="B4574" s="58" t="s">
        <v>5620</v>
      </c>
    </row>
    <row r="4575" spans="1:2" x14ac:dyDescent="0.25">
      <c r="A4575" s="57">
        <v>31121719</v>
      </c>
      <c r="B4575" s="58" t="s">
        <v>3045</v>
      </c>
    </row>
    <row r="4576" spans="1:2" x14ac:dyDescent="0.25">
      <c r="A4576" s="57">
        <v>31121801</v>
      </c>
      <c r="B4576" s="58" t="s">
        <v>4548</v>
      </c>
    </row>
    <row r="4577" spans="1:2" x14ac:dyDescent="0.25">
      <c r="A4577" s="57">
        <v>31121802</v>
      </c>
      <c r="B4577" s="58" t="s">
        <v>9165</v>
      </c>
    </row>
    <row r="4578" spans="1:2" x14ac:dyDescent="0.25">
      <c r="A4578" s="57">
        <v>31121803</v>
      </c>
      <c r="B4578" s="58" t="s">
        <v>10066</v>
      </c>
    </row>
    <row r="4579" spans="1:2" x14ac:dyDescent="0.25">
      <c r="A4579" s="57">
        <v>31121804</v>
      </c>
      <c r="B4579" s="58" t="s">
        <v>12986</v>
      </c>
    </row>
    <row r="4580" spans="1:2" x14ac:dyDescent="0.25">
      <c r="A4580" s="57">
        <v>31121805</v>
      </c>
      <c r="B4580" s="58" t="s">
        <v>10651</v>
      </c>
    </row>
    <row r="4581" spans="1:2" x14ac:dyDescent="0.25">
      <c r="A4581" s="57">
        <v>31121806</v>
      </c>
      <c r="B4581" s="58" t="s">
        <v>6552</v>
      </c>
    </row>
    <row r="4582" spans="1:2" x14ac:dyDescent="0.25">
      <c r="A4582" s="57">
        <v>31121807</v>
      </c>
      <c r="B4582" s="58" t="s">
        <v>2999</v>
      </c>
    </row>
    <row r="4583" spans="1:2" x14ac:dyDescent="0.25">
      <c r="A4583" s="57">
        <v>31121808</v>
      </c>
      <c r="B4583" s="58" t="s">
        <v>5110</v>
      </c>
    </row>
    <row r="4584" spans="1:2" x14ac:dyDescent="0.25">
      <c r="A4584" s="57">
        <v>31121809</v>
      </c>
      <c r="B4584" s="58" t="s">
        <v>9439</v>
      </c>
    </row>
    <row r="4585" spans="1:2" x14ac:dyDescent="0.25">
      <c r="A4585" s="57">
        <v>31121810</v>
      </c>
      <c r="B4585" s="58" t="s">
        <v>16849</v>
      </c>
    </row>
    <row r="4586" spans="1:2" x14ac:dyDescent="0.25">
      <c r="A4586" s="57">
        <v>31121811</v>
      </c>
      <c r="B4586" s="58" t="s">
        <v>14216</v>
      </c>
    </row>
    <row r="4587" spans="1:2" x14ac:dyDescent="0.25">
      <c r="A4587" s="57">
        <v>31121812</v>
      </c>
      <c r="B4587" s="58" t="s">
        <v>374</v>
      </c>
    </row>
    <row r="4588" spans="1:2" x14ac:dyDescent="0.25">
      <c r="A4588" s="57">
        <v>31121813</v>
      </c>
      <c r="B4588" s="58" t="s">
        <v>18194</v>
      </c>
    </row>
    <row r="4589" spans="1:2" x14ac:dyDescent="0.25">
      <c r="A4589" s="57">
        <v>31121814</v>
      </c>
      <c r="B4589" s="58" t="s">
        <v>5981</v>
      </c>
    </row>
    <row r="4590" spans="1:2" x14ac:dyDescent="0.25">
      <c r="A4590" s="57">
        <v>31121815</v>
      </c>
      <c r="B4590" s="58" t="s">
        <v>666</v>
      </c>
    </row>
    <row r="4591" spans="1:2" x14ac:dyDescent="0.25">
      <c r="A4591" s="57">
        <v>31121816</v>
      </c>
      <c r="B4591" s="58" t="s">
        <v>10684</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9188</v>
      </c>
    </row>
    <row r="4596" spans="1:2" x14ac:dyDescent="0.25">
      <c r="A4596" s="57">
        <v>31121902</v>
      </c>
      <c r="B4596" s="58" t="s">
        <v>9609</v>
      </c>
    </row>
    <row r="4597" spans="1:2" x14ac:dyDescent="0.25">
      <c r="A4597" s="57">
        <v>31121903</v>
      </c>
      <c r="B4597" s="58" t="s">
        <v>1836</v>
      </c>
    </row>
    <row r="4598" spans="1:2" x14ac:dyDescent="0.25">
      <c r="A4598" s="57">
        <v>31121904</v>
      </c>
      <c r="B4598" s="58" t="s">
        <v>2944</v>
      </c>
    </row>
    <row r="4599" spans="1:2" x14ac:dyDescent="0.25">
      <c r="A4599" s="57">
        <v>31121905</v>
      </c>
      <c r="B4599" s="58" t="s">
        <v>11252</v>
      </c>
    </row>
    <row r="4600" spans="1:2" x14ac:dyDescent="0.25">
      <c r="A4600" s="57">
        <v>31121906</v>
      </c>
      <c r="B4600" s="58" t="s">
        <v>11147</v>
      </c>
    </row>
    <row r="4601" spans="1:2" x14ac:dyDescent="0.25">
      <c r="A4601" s="57">
        <v>31121907</v>
      </c>
      <c r="B4601" s="58" t="s">
        <v>11027</v>
      </c>
    </row>
    <row r="4602" spans="1:2" x14ac:dyDescent="0.25">
      <c r="A4602" s="57">
        <v>31121908</v>
      </c>
      <c r="B4602" s="58" t="s">
        <v>4861</v>
      </c>
    </row>
    <row r="4603" spans="1:2" x14ac:dyDescent="0.25">
      <c r="A4603" s="57">
        <v>31121909</v>
      </c>
      <c r="B4603" s="58" t="s">
        <v>15781</v>
      </c>
    </row>
    <row r="4604" spans="1:2" x14ac:dyDescent="0.25">
      <c r="A4604" s="57">
        <v>31121910</v>
      </c>
      <c r="B4604" s="58" t="s">
        <v>17886</v>
      </c>
    </row>
    <row r="4605" spans="1:2" x14ac:dyDescent="0.25">
      <c r="A4605" s="57">
        <v>31121911</v>
      </c>
      <c r="B4605" s="58" t="s">
        <v>12921</v>
      </c>
    </row>
    <row r="4606" spans="1:2" x14ac:dyDescent="0.25">
      <c r="A4606" s="57">
        <v>31121912</v>
      </c>
      <c r="B4606" s="58" t="s">
        <v>13282</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10026</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12121</v>
      </c>
    </row>
    <row r="4617" spans="1:2" x14ac:dyDescent="0.25">
      <c r="A4617" s="57">
        <v>31131504</v>
      </c>
      <c r="B4617" s="58" t="s">
        <v>6172</v>
      </c>
    </row>
    <row r="4618" spans="1:2" x14ac:dyDescent="0.25">
      <c r="A4618" s="57">
        <v>31131505</v>
      </c>
      <c r="B4618" s="58" t="s">
        <v>14832</v>
      </c>
    </row>
    <row r="4619" spans="1:2" x14ac:dyDescent="0.25">
      <c r="A4619" s="57">
        <v>31131506</v>
      </c>
      <c r="B4619" s="58" t="s">
        <v>14197</v>
      </c>
    </row>
    <row r="4620" spans="1:2" x14ac:dyDescent="0.25">
      <c r="A4620" s="57">
        <v>31131507</v>
      </c>
      <c r="B4620" s="58" t="s">
        <v>12908</v>
      </c>
    </row>
    <row r="4621" spans="1:2" x14ac:dyDescent="0.25">
      <c r="A4621" s="57">
        <v>31131508</v>
      </c>
      <c r="B4621" s="58" t="s">
        <v>2953</v>
      </c>
    </row>
    <row r="4622" spans="1:2" x14ac:dyDescent="0.25">
      <c r="A4622" s="57">
        <v>31131509</v>
      </c>
      <c r="B4622" s="58" t="s">
        <v>6413</v>
      </c>
    </row>
    <row r="4623" spans="1:2" x14ac:dyDescent="0.25">
      <c r="A4623" s="57">
        <v>31131510</v>
      </c>
      <c r="B4623" s="58" t="s">
        <v>11305</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4805</v>
      </c>
    </row>
    <row r="4628" spans="1:2" x14ac:dyDescent="0.25">
      <c r="A4628" s="57">
        <v>31131515</v>
      </c>
      <c r="B4628" s="58" t="s">
        <v>10756</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14050</v>
      </c>
    </row>
    <row r="4634" spans="1:2" x14ac:dyDescent="0.25">
      <c r="A4634" s="57">
        <v>31131605</v>
      </c>
      <c r="B4634" s="58" t="s">
        <v>11988</v>
      </c>
    </row>
    <row r="4635" spans="1:2" x14ac:dyDescent="0.25">
      <c r="A4635" s="57">
        <v>31131606</v>
      </c>
      <c r="B4635" s="58" t="s">
        <v>15590</v>
      </c>
    </row>
    <row r="4636" spans="1:2" x14ac:dyDescent="0.25">
      <c r="A4636" s="57">
        <v>31131607</v>
      </c>
      <c r="B4636" s="58" t="s">
        <v>5581</v>
      </c>
    </row>
    <row r="4637" spans="1:2" x14ac:dyDescent="0.25">
      <c r="A4637" s="57">
        <v>31131608</v>
      </c>
      <c r="B4637" s="58" t="s">
        <v>4088</v>
      </c>
    </row>
    <row r="4638" spans="1:2" x14ac:dyDescent="0.25">
      <c r="A4638" s="57">
        <v>31131609</v>
      </c>
      <c r="B4638" s="58" t="s">
        <v>13311</v>
      </c>
    </row>
    <row r="4639" spans="1:2" x14ac:dyDescent="0.25">
      <c r="A4639" s="57">
        <v>31131610</v>
      </c>
      <c r="B4639" s="58" t="s">
        <v>5171</v>
      </c>
    </row>
    <row r="4640" spans="1:2" x14ac:dyDescent="0.25">
      <c r="A4640" s="57">
        <v>31131611</v>
      </c>
      <c r="B4640" s="58" t="s">
        <v>11846</v>
      </c>
    </row>
    <row r="4641" spans="1:2" x14ac:dyDescent="0.25">
      <c r="A4641" s="57">
        <v>31131612</v>
      </c>
      <c r="B4641" s="58" t="s">
        <v>2602</v>
      </c>
    </row>
    <row r="4642" spans="1:2" x14ac:dyDescent="0.25">
      <c r="A4642" s="57">
        <v>31131613</v>
      </c>
      <c r="B4642" s="58" t="s">
        <v>5764</v>
      </c>
    </row>
    <row r="4643" spans="1:2" x14ac:dyDescent="0.25">
      <c r="A4643" s="57">
        <v>31131614</v>
      </c>
      <c r="B4643" s="58" t="s">
        <v>8813</v>
      </c>
    </row>
    <row r="4644" spans="1:2" x14ac:dyDescent="0.25">
      <c r="A4644" s="57">
        <v>31131615</v>
      </c>
      <c r="B4644" s="58" t="s">
        <v>5465</v>
      </c>
    </row>
    <row r="4645" spans="1:2" x14ac:dyDescent="0.25">
      <c r="A4645" s="57">
        <v>31131616</v>
      </c>
      <c r="B4645" s="58" t="s">
        <v>1966</v>
      </c>
    </row>
    <row r="4646" spans="1:2" x14ac:dyDescent="0.25">
      <c r="A4646" s="57">
        <v>31131701</v>
      </c>
      <c r="B4646" s="58" t="s">
        <v>5330</v>
      </c>
    </row>
    <row r="4647" spans="1:2" x14ac:dyDescent="0.25">
      <c r="A4647" s="57">
        <v>31131702</v>
      </c>
      <c r="B4647" s="58" t="s">
        <v>6227</v>
      </c>
    </row>
    <row r="4648" spans="1:2" x14ac:dyDescent="0.25">
      <c r="A4648" s="57">
        <v>31131703</v>
      </c>
      <c r="B4648" s="58" t="s">
        <v>806</v>
      </c>
    </row>
    <row r="4649" spans="1:2" x14ac:dyDescent="0.25">
      <c r="A4649" s="57">
        <v>31131704</v>
      </c>
      <c r="B4649" s="58" t="s">
        <v>18460</v>
      </c>
    </row>
    <row r="4650" spans="1:2" x14ac:dyDescent="0.25">
      <c r="A4650" s="57">
        <v>31131705</v>
      </c>
      <c r="B4650" s="58" t="s">
        <v>13769</v>
      </c>
    </row>
    <row r="4651" spans="1:2" x14ac:dyDescent="0.25">
      <c r="A4651" s="57">
        <v>31131706</v>
      </c>
      <c r="B4651" s="58" t="s">
        <v>10794</v>
      </c>
    </row>
    <row r="4652" spans="1:2" x14ac:dyDescent="0.25">
      <c r="A4652" s="57">
        <v>31131707</v>
      </c>
      <c r="B4652" s="58" t="s">
        <v>5670</v>
      </c>
    </row>
    <row r="4653" spans="1:2" x14ac:dyDescent="0.25">
      <c r="A4653" s="57">
        <v>31131708</v>
      </c>
      <c r="B4653" s="58" t="s">
        <v>17458</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14465</v>
      </c>
    </row>
    <row r="4660" spans="1:2" x14ac:dyDescent="0.25">
      <c r="A4660" s="57">
        <v>31131715</v>
      </c>
      <c r="B4660" s="58" t="s">
        <v>1510</v>
      </c>
    </row>
    <row r="4661" spans="1:2" x14ac:dyDescent="0.25">
      <c r="A4661" s="57">
        <v>31131716</v>
      </c>
      <c r="B4661" s="58" t="s">
        <v>11162</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11046</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12445</v>
      </c>
    </row>
    <row r="4673" spans="1:2" x14ac:dyDescent="0.25">
      <c r="A4673" s="57">
        <v>31131812</v>
      </c>
      <c r="B4673" s="58" t="s">
        <v>8207</v>
      </c>
    </row>
    <row r="4674" spans="1:2" x14ac:dyDescent="0.25">
      <c r="A4674" s="57">
        <v>31131813</v>
      </c>
      <c r="B4674" s="58" t="s">
        <v>13032</v>
      </c>
    </row>
    <row r="4675" spans="1:2" x14ac:dyDescent="0.25">
      <c r="A4675" s="57">
        <v>31131814</v>
      </c>
      <c r="B4675" s="58" t="s">
        <v>1294</v>
      </c>
    </row>
    <row r="4676" spans="1:2" x14ac:dyDescent="0.25">
      <c r="A4676" s="57">
        <v>31131815</v>
      </c>
      <c r="B4676" s="58" t="s">
        <v>1041</v>
      </c>
    </row>
    <row r="4677" spans="1:2" x14ac:dyDescent="0.25">
      <c r="A4677" s="57">
        <v>31131816</v>
      </c>
      <c r="B4677" s="58" t="s">
        <v>14098</v>
      </c>
    </row>
    <row r="4678" spans="1:2" x14ac:dyDescent="0.25">
      <c r="A4678" s="57">
        <v>31131817</v>
      </c>
      <c r="B4678" s="58" t="s">
        <v>13640</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5623</v>
      </c>
    </row>
    <row r="4683" spans="1:2" x14ac:dyDescent="0.25">
      <c r="A4683" s="57">
        <v>31131904</v>
      </c>
      <c r="B4683" s="58" t="s">
        <v>12740</v>
      </c>
    </row>
    <row r="4684" spans="1:2" x14ac:dyDescent="0.25">
      <c r="A4684" s="57">
        <v>31131905</v>
      </c>
      <c r="B4684" s="58" t="s">
        <v>10124</v>
      </c>
    </row>
    <row r="4685" spans="1:2" x14ac:dyDescent="0.25">
      <c r="A4685" s="57">
        <v>31131906</v>
      </c>
      <c r="B4685" s="58" t="s">
        <v>17417</v>
      </c>
    </row>
    <row r="4686" spans="1:2" x14ac:dyDescent="0.25">
      <c r="A4686" s="57">
        <v>31131907</v>
      </c>
      <c r="B4686" s="58" t="s">
        <v>4998</v>
      </c>
    </row>
    <row r="4687" spans="1:2" x14ac:dyDescent="0.25">
      <c r="A4687" s="57">
        <v>31131908</v>
      </c>
      <c r="B4687" s="58" t="s">
        <v>16264</v>
      </c>
    </row>
    <row r="4688" spans="1:2" x14ac:dyDescent="0.25">
      <c r="A4688" s="57">
        <v>31131909</v>
      </c>
      <c r="B4688" s="58" t="s">
        <v>8697</v>
      </c>
    </row>
    <row r="4689" spans="1:2" x14ac:dyDescent="0.25">
      <c r="A4689" s="57">
        <v>31131910</v>
      </c>
      <c r="B4689" s="58" t="s">
        <v>16547</v>
      </c>
    </row>
    <row r="4690" spans="1:2" x14ac:dyDescent="0.25">
      <c r="A4690" s="57">
        <v>31131911</v>
      </c>
      <c r="B4690" s="58" t="s">
        <v>9659</v>
      </c>
    </row>
    <row r="4691" spans="1:2" x14ac:dyDescent="0.25">
      <c r="A4691" s="57">
        <v>31131912</v>
      </c>
      <c r="B4691" s="58" t="s">
        <v>14946</v>
      </c>
    </row>
    <row r="4692" spans="1:2" x14ac:dyDescent="0.25">
      <c r="A4692" s="57">
        <v>31131913</v>
      </c>
      <c r="B4692" s="58" t="s">
        <v>11789</v>
      </c>
    </row>
    <row r="4693" spans="1:2" x14ac:dyDescent="0.25">
      <c r="A4693" s="57">
        <v>31131914</v>
      </c>
      <c r="B4693" s="58" t="s">
        <v>13041</v>
      </c>
    </row>
    <row r="4694" spans="1:2" x14ac:dyDescent="0.25">
      <c r="A4694" s="57">
        <v>31131915</v>
      </c>
      <c r="B4694" s="58" t="s">
        <v>10335</v>
      </c>
    </row>
    <row r="4695" spans="1:2" x14ac:dyDescent="0.25">
      <c r="A4695" s="57">
        <v>31131916</v>
      </c>
      <c r="B4695" s="58" t="s">
        <v>11148</v>
      </c>
    </row>
    <row r="4696" spans="1:2" x14ac:dyDescent="0.25">
      <c r="A4696" s="57">
        <v>31132001</v>
      </c>
      <c r="B4696" s="58" t="s">
        <v>15038</v>
      </c>
    </row>
    <row r="4697" spans="1:2" x14ac:dyDescent="0.25">
      <c r="A4697" s="57">
        <v>31132002</v>
      </c>
      <c r="B4697" s="58" t="s">
        <v>12315</v>
      </c>
    </row>
    <row r="4698" spans="1:2" x14ac:dyDescent="0.25">
      <c r="A4698" s="57">
        <v>31141501</v>
      </c>
      <c r="B4698" s="58" t="s">
        <v>13731</v>
      </c>
    </row>
    <row r="4699" spans="1:2" x14ac:dyDescent="0.25">
      <c r="A4699" s="57">
        <v>31141502</v>
      </c>
      <c r="B4699" s="58" t="s">
        <v>18760</v>
      </c>
    </row>
    <row r="4700" spans="1:2" x14ac:dyDescent="0.25">
      <c r="A4700" s="57">
        <v>31141503</v>
      </c>
      <c r="B4700" s="58" t="s">
        <v>11512</v>
      </c>
    </row>
    <row r="4701" spans="1:2" x14ac:dyDescent="0.25">
      <c r="A4701" s="57">
        <v>31141601</v>
      </c>
      <c r="B4701" s="58" t="s">
        <v>1798</v>
      </c>
    </row>
    <row r="4702" spans="1:2" x14ac:dyDescent="0.25">
      <c r="A4702" s="57">
        <v>31141602</v>
      </c>
      <c r="B4702" s="58" t="s">
        <v>11210</v>
      </c>
    </row>
    <row r="4703" spans="1:2" x14ac:dyDescent="0.25">
      <c r="A4703" s="57">
        <v>31141603</v>
      </c>
      <c r="B4703" s="58" t="s">
        <v>17749</v>
      </c>
    </row>
    <row r="4704" spans="1:2" x14ac:dyDescent="0.25">
      <c r="A4704" s="57">
        <v>31141701</v>
      </c>
      <c r="B4704" s="58" t="s">
        <v>1204</v>
      </c>
    </row>
    <row r="4705" spans="1:2" x14ac:dyDescent="0.25">
      <c r="A4705" s="57">
        <v>31141702</v>
      </c>
      <c r="B4705" s="58" t="s">
        <v>14272</v>
      </c>
    </row>
    <row r="4706" spans="1:2" x14ac:dyDescent="0.25">
      <c r="A4706" s="57">
        <v>31141801</v>
      </c>
      <c r="B4706" s="58" t="s">
        <v>11884</v>
      </c>
    </row>
    <row r="4707" spans="1:2" x14ac:dyDescent="0.25">
      <c r="A4707" s="57">
        <v>31141802</v>
      </c>
      <c r="B4707" s="58" t="s">
        <v>4689</v>
      </c>
    </row>
    <row r="4708" spans="1:2" x14ac:dyDescent="0.25">
      <c r="A4708" s="57">
        <v>31151501</v>
      </c>
      <c r="B4708" s="58" t="s">
        <v>16306</v>
      </c>
    </row>
    <row r="4709" spans="1:2" x14ac:dyDescent="0.25">
      <c r="A4709" s="57">
        <v>31151502</v>
      </c>
      <c r="B4709" s="58" t="s">
        <v>8414</v>
      </c>
    </row>
    <row r="4710" spans="1:2" x14ac:dyDescent="0.25">
      <c r="A4710" s="57">
        <v>31151503</v>
      </c>
      <c r="B4710" s="58" t="s">
        <v>7616</v>
      </c>
    </row>
    <row r="4711" spans="1:2" x14ac:dyDescent="0.25">
      <c r="A4711" s="57">
        <v>31151504</v>
      </c>
      <c r="B4711" s="58" t="s">
        <v>6211</v>
      </c>
    </row>
    <row r="4712" spans="1:2" x14ac:dyDescent="0.25">
      <c r="A4712" s="57">
        <v>31151505</v>
      </c>
      <c r="B4712" s="58" t="s">
        <v>7589</v>
      </c>
    </row>
    <row r="4713" spans="1:2" x14ac:dyDescent="0.25">
      <c r="A4713" s="57">
        <v>31151506</v>
      </c>
      <c r="B4713" s="58" t="s">
        <v>1196</v>
      </c>
    </row>
    <row r="4714" spans="1:2" x14ac:dyDescent="0.25">
      <c r="A4714" s="57">
        <v>31151507</v>
      </c>
      <c r="B4714" s="58" t="s">
        <v>15606</v>
      </c>
    </row>
    <row r="4715" spans="1:2" x14ac:dyDescent="0.25">
      <c r="A4715" s="57">
        <v>31151508</v>
      </c>
      <c r="B4715" s="58" t="s">
        <v>10921</v>
      </c>
    </row>
    <row r="4716" spans="1:2" x14ac:dyDescent="0.25">
      <c r="A4716" s="57">
        <v>31151509</v>
      </c>
      <c r="B4716" s="58" t="s">
        <v>18708</v>
      </c>
    </row>
    <row r="4717" spans="1:2" x14ac:dyDescent="0.25">
      <c r="A4717" s="57">
        <v>31151601</v>
      </c>
      <c r="B4717" s="58" t="s">
        <v>4952</v>
      </c>
    </row>
    <row r="4718" spans="1:2" x14ac:dyDescent="0.25">
      <c r="A4718" s="57">
        <v>31151603</v>
      </c>
      <c r="B4718" s="58" t="s">
        <v>18335</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11551</v>
      </c>
    </row>
    <row r="4723" spans="1:2" x14ac:dyDescent="0.25">
      <c r="A4723" s="57">
        <v>31151608</v>
      </c>
      <c r="B4723" s="58" t="s">
        <v>16855</v>
      </c>
    </row>
    <row r="4724" spans="1:2" x14ac:dyDescent="0.25">
      <c r="A4724" s="57">
        <v>31151609</v>
      </c>
      <c r="B4724" s="58" t="s">
        <v>14515</v>
      </c>
    </row>
    <row r="4725" spans="1:2" x14ac:dyDescent="0.25">
      <c r="A4725" s="57">
        <v>31151702</v>
      </c>
      <c r="B4725" s="58" t="s">
        <v>3778</v>
      </c>
    </row>
    <row r="4726" spans="1:2" x14ac:dyDescent="0.25">
      <c r="A4726" s="57">
        <v>31151703</v>
      </c>
      <c r="B4726" s="58" t="s">
        <v>5338</v>
      </c>
    </row>
    <row r="4727" spans="1:2" x14ac:dyDescent="0.25">
      <c r="A4727" s="57">
        <v>31151704</v>
      </c>
      <c r="B4727" s="58" t="s">
        <v>3769</v>
      </c>
    </row>
    <row r="4728" spans="1:2" x14ac:dyDescent="0.25">
      <c r="A4728" s="57">
        <v>31151705</v>
      </c>
      <c r="B4728" s="58" t="s">
        <v>260</v>
      </c>
    </row>
    <row r="4729" spans="1:2" x14ac:dyDescent="0.25">
      <c r="A4729" s="57">
        <v>31151706</v>
      </c>
      <c r="B4729" s="58" t="s">
        <v>12551</v>
      </c>
    </row>
    <row r="4730" spans="1:2" x14ac:dyDescent="0.25">
      <c r="A4730" s="57">
        <v>31151707</v>
      </c>
      <c r="B4730" s="58" t="s">
        <v>9617</v>
      </c>
    </row>
    <row r="4731" spans="1:2" x14ac:dyDescent="0.25">
      <c r="A4731" s="57">
        <v>31151803</v>
      </c>
      <c r="B4731" s="58" t="s">
        <v>3014</v>
      </c>
    </row>
    <row r="4732" spans="1:2" x14ac:dyDescent="0.25">
      <c r="A4732" s="57">
        <v>31151804</v>
      </c>
      <c r="B4732" s="58" t="s">
        <v>17097</v>
      </c>
    </row>
    <row r="4733" spans="1:2" x14ac:dyDescent="0.25">
      <c r="A4733" s="57">
        <v>31151901</v>
      </c>
      <c r="B4733" s="58" t="s">
        <v>8627</v>
      </c>
    </row>
    <row r="4734" spans="1:2" x14ac:dyDescent="0.25">
      <c r="A4734" s="57">
        <v>31151902</v>
      </c>
      <c r="B4734" s="58" t="s">
        <v>4806</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10935</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11542</v>
      </c>
    </row>
    <row r="4751" spans="1:2" x14ac:dyDescent="0.25">
      <c r="A4751" s="57">
        <v>31161512</v>
      </c>
      <c r="B4751" s="58" t="s">
        <v>11999</v>
      </c>
    </row>
    <row r="4752" spans="1:2" x14ac:dyDescent="0.25">
      <c r="A4752" s="57">
        <v>31161513</v>
      </c>
      <c r="B4752" s="58" t="s">
        <v>3322</v>
      </c>
    </row>
    <row r="4753" spans="1:2" x14ac:dyDescent="0.25">
      <c r="A4753" s="57">
        <v>31161514</v>
      </c>
      <c r="B4753" s="58" t="s">
        <v>13044</v>
      </c>
    </row>
    <row r="4754" spans="1:2" x14ac:dyDescent="0.25">
      <c r="A4754" s="57">
        <v>31161516</v>
      </c>
      <c r="B4754" s="58" t="s">
        <v>7705</v>
      </c>
    </row>
    <row r="4755" spans="1:2" x14ac:dyDescent="0.25">
      <c r="A4755" s="57">
        <v>31161517</v>
      </c>
      <c r="B4755" s="58" t="s">
        <v>14615</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14243</v>
      </c>
    </row>
    <row r="4761" spans="1:2" x14ac:dyDescent="0.25">
      <c r="A4761" s="57">
        <v>31161605</v>
      </c>
      <c r="B4761" s="58" t="s">
        <v>11006</v>
      </c>
    </row>
    <row r="4762" spans="1:2" x14ac:dyDescent="0.25">
      <c r="A4762" s="57">
        <v>31161606</v>
      </c>
      <c r="B4762" s="58" t="s">
        <v>14939</v>
      </c>
    </row>
    <row r="4763" spans="1:2" x14ac:dyDescent="0.25">
      <c r="A4763" s="57">
        <v>31161607</v>
      </c>
      <c r="B4763" s="58" t="s">
        <v>2400</v>
      </c>
    </row>
    <row r="4764" spans="1:2" x14ac:dyDescent="0.25">
      <c r="A4764" s="57">
        <v>31161608</v>
      </c>
      <c r="B4764" s="58" t="s">
        <v>13657</v>
      </c>
    </row>
    <row r="4765" spans="1:2" x14ac:dyDescent="0.25">
      <c r="A4765" s="57">
        <v>31161609</v>
      </c>
      <c r="B4765" s="58" t="s">
        <v>9841</v>
      </c>
    </row>
    <row r="4766" spans="1:2" x14ac:dyDescent="0.25">
      <c r="A4766" s="57">
        <v>31161610</v>
      </c>
      <c r="B4766" s="58" t="s">
        <v>2642</v>
      </c>
    </row>
    <row r="4767" spans="1:2" x14ac:dyDescent="0.25">
      <c r="A4767" s="57">
        <v>31161611</v>
      </c>
      <c r="B4767" s="58" t="s">
        <v>10688</v>
      </c>
    </row>
    <row r="4768" spans="1:2" x14ac:dyDescent="0.25">
      <c r="A4768" s="57">
        <v>31161612</v>
      </c>
      <c r="B4768" s="58" t="s">
        <v>16846</v>
      </c>
    </row>
    <row r="4769" spans="1:2" x14ac:dyDescent="0.25">
      <c r="A4769" s="57">
        <v>31161613</v>
      </c>
      <c r="B4769" s="58" t="s">
        <v>4969</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13746</v>
      </c>
    </row>
    <row r="4774" spans="1:2" x14ac:dyDescent="0.25">
      <c r="A4774" s="57">
        <v>31161619</v>
      </c>
      <c r="B4774" s="58" t="s">
        <v>16491</v>
      </c>
    </row>
    <row r="4775" spans="1:2" x14ac:dyDescent="0.25">
      <c r="A4775" s="57">
        <v>31161620</v>
      </c>
      <c r="B4775" s="58" t="s">
        <v>3451</v>
      </c>
    </row>
    <row r="4776" spans="1:2" x14ac:dyDescent="0.25">
      <c r="A4776" s="57">
        <v>31161621</v>
      </c>
      <c r="B4776" s="58" t="s">
        <v>5387</v>
      </c>
    </row>
    <row r="4777" spans="1:2" x14ac:dyDescent="0.25">
      <c r="A4777" s="57">
        <v>31161701</v>
      </c>
      <c r="B4777" s="58" t="s">
        <v>16143</v>
      </c>
    </row>
    <row r="4778" spans="1:2" x14ac:dyDescent="0.25">
      <c r="A4778" s="57">
        <v>31161702</v>
      </c>
      <c r="B4778" s="58" t="s">
        <v>8291</v>
      </c>
    </row>
    <row r="4779" spans="1:2" x14ac:dyDescent="0.25">
      <c r="A4779" s="57">
        <v>31161703</v>
      </c>
      <c r="B4779" s="58" t="s">
        <v>7880</v>
      </c>
    </row>
    <row r="4780" spans="1:2" x14ac:dyDescent="0.25">
      <c r="A4780" s="57">
        <v>31161704</v>
      </c>
      <c r="B4780" s="58" t="s">
        <v>13735</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14876</v>
      </c>
    </row>
    <row r="4788" spans="1:2" x14ac:dyDescent="0.25">
      <c r="A4788" s="57">
        <v>31161712</v>
      </c>
      <c r="B4788" s="58" t="s">
        <v>7282</v>
      </c>
    </row>
    <row r="4789" spans="1:2" x14ac:dyDescent="0.25">
      <c r="A4789" s="57">
        <v>31161713</v>
      </c>
      <c r="B4789" s="58" t="s">
        <v>7267</v>
      </c>
    </row>
    <row r="4790" spans="1:2" x14ac:dyDescent="0.25">
      <c r="A4790" s="57">
        <v>31161714</v>
      </c>
      <c r="B4790" s="58" t="s">
        <v>5747</v>
      </c>
    </row>
    <row r="4791" spans="1:2" x14ac:dyDescent="0.25">
      <c r="A4791" s="57">
        <v>31161716</v>
      </c>
      <c r="B4791" s="58" t="s">
        <v>198</v>
      </c>
    </row>
    <row r="4792" spans="1:2" x14ac:dyDescent="0.25">
      <c r="A4792" s="57">
        <v>31161717</v>
      </c>
      <c r="B4792" s="58" t="s">
        <v>11462</v>
      </c>
    </row>
    <row r="4793" spans="1:2" x14ac:dyDescent="0.25">
      <c r="A4793" s="57">
        <v>31161718</v>
      </c>
      <c r="B4793" s="58" t="s">
        <v>5036</v>
      </c>
    </row>
    <row r="4794" spans="1:2" x14ac:dyDescent="0.25">
      <c r="A4794" s="57">
        <v>31161719</v>
      </c>
      <c r="B4794" s="58" t="s">
        <v>14861</v>
      </c>
    </row>
    <row r="4795" spans="1:2" x14ac:dyDescent="0.25">
      <c r="A4795" s="57">
        <v>31161720</v>
      </c>
      <c r="B4795" s="58" t="s">
        <v>7607</v>
      </c>
    </row>
    <row r="4796" spans="1:2" x14ac:dyDescent="0.25">
      <c r="A4796" s="57">
        <v>31161721</v>
      </c>
      <c r="B4796" s="58" t="s">
        <v>5095</v>
      </c>
    </row>
    <row r="4797" spans="1:2" x14ac:dyDescent="0.25">
      <c r="A4797" s="57">
        <v>31161722</v>
      </c>
      <c r="B4797" s="58" t="s">
        <v>9446</v>
      </c>
    </row>
    <row r="4798" spans="1:2" x14ac:dyDescent="0.25">
      <c r="A4798" s="57">
        <v>31161723</v>
      </c>
      <c r="B4798" s="58" t="s">
        <v>17022</v>
      </c>
    </row>
    <row r="4799" spans="1:2" x14ac:dyDescent="0.25">
      <c r="A4799" s="57">
        <v>31161724</v>
      </c>
      <c r="B4799" s="58" t="s">
        <v>14667</v>
      </c>
    </row>
    <row r="4800" spans="1:2" x14ac:dyDescent="0.25">
      <c r="A4800" s="57">
        <v>31161725</v>
      </c>
      <c r="B4800" s="58" t="s">
        <v>17651</v>
      </c>
    </row>
    <row r="4801" spans="1:2" x14ac:dyDescent="0.25">
      <c r="A4801" s="57">
        <v>31161726</v>
      </c>
      <c r="B4801" s="58" t="s">
        <v>10338</v>
      </c>
    </row>
    <row r="4802" spans="1:2" x14ac:dyDescent="0.25">
      <c r="A4802" s="57">
        <v>31161727</v>
      </c>
      <c r="B4802" s="58" t="s">
        <v>2981</v>
      </c>
    </row>
    <row r="4803" spans="1:2" x14ac:dyDescent="0.25">
      <c r="A4803" s="57">
        <v>31161728</v>
      </c>
      <c r="B4803" s="58" t="s">
        <v>9451</v>
      </c>
    </row>
    <row r="4804" spans="1:2" x14ac:dyDescent="0.25">
      <c r="A4804" s="57">
        <v>31161729</v>
      </c>
      <c r="B4804" s="58" t="s">
        <v>5424</v>
      </c>
    </row>
    <row r="4805" spans="1:2" x14ac:dyDescent="0.25">
      <c r="A4805" s="57">
        <v>31161730</v>
      </c>
      <c r="B4805" s="58" t="s">
        <v>17943</v>
      </c>
    </row>
    <row r="4806" spans="1:2" x14ac:dyDescent="0.25">
      <c r="A4806" s="57">
        <v>31161731</v>
      </c>
      <c r="B4806" s="58" t="s">
        <v>13921</v>
      </c>
    </row>
    <row r="4807" spans="1:2" x14ac:dyDescent="0.25">
      <c r="A4807" s="57">
        <v>31161801</v>
      </c>
      <c r="B4807" s="58" t="s">
        <v>8919</v>
      </c>
    </row>
    <row r="4808" spans="1:2" x14ac:dyDescent="0.25">
      <c r="A4808" s="57">
        <v>31161802</v>
      </c>
      <c r="B4808" s="58" t="s">
        <v>17305</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11815</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18684</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14634</v>
      </c>
    </row>
    <row r="4822" spans="1:2" x14ac:dyDescent="0.25">
      <c r="A4822" s="57">
        <v>31161816</v>
      </c>
      <c r="B4822" s="58" t="s">
        <v>8309</v>
      </c>
    </row>
    <row r="4823" spans="1:2" x14ac:dyDescent="0.25">
      <c r="A4823" s="57">
        <v>31161817</v>
      </c>
      <c r="B4823" s="58" t="s">
        <v>9332</v>
      </c>
    </row>
    <row r="4824" spans="1:2" x14ac:dyDescent="0.25">
      <c r="A4824" s="57">
        <v>31161818</v>
      </c>
      <c r="B4824" s="58" t="s">
        <v>18800</v>
      </c>
    </row>
    <row r="4825" spans="1:2" x14ac:dyDescent="0.25">
      <c r="A4825" s="57">
        <v>31161819</v>
      </c>
      <c r="B4825" s="58" t="s">
        <v>10765</v>
      </c>
    </row>
    <row r="4826" spans="1:2" x14ac:dyDescent="0.25">
      <c r="A4826" s="57">
        <v>31161820</v>
      </c>
      <c r="B4826" s="58" t="s">
        <v>4215</v>
      </c>
    </row>
    <row r="4827" spans="1:2" x14ac:dyDescent="0.25">
      <c r="A4827" s="57">
        <v>31161901</v>
      </c>
      <c r="B4827" s="58" t="s">
        <v>2916</v>
      </c>
    </row>
    <row r="4828" spans="1:2" x14ac:dyDescent="0.25">
      <c r="A4828" s="57">
        <v>31161902</v>
      </c>
      <c r="B4828" s="58" t="s">
        <v>12383</v>
      </c>
    </row>
    <row r="4829" spans="1:2" x14ac:dyDescent="0.25">
      <c r="A4829" s="57">
        <v>31161903</v>
      </c>
      <c r="B4829" s="58" t="s">
        <v>8578</v>
      </c>
    </row>
    <row r="4830" spans="1:2" x14ac:dyDescent="0.25">
      <c r="A4830" s="57">
        <v>31161904</v>
      </c>
      <c r="B4830" s="58" t="s">
        <v>8988</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13763</v>
      </c>
    </row>
    <row r="4835" spans="1:2" x14ac:dyDescent="0.25">
      <c r="A4835" s="57">
        <v>31162001</v>
      </c>
      <c r="B4835" s="58" t="s">
        <v>16958</v>
      </c>
    </row>
    <row r="4836" spans="1:2" x14ac:dyDescent="0.25">
      <c r="A4836" s="57">
        <v>31162002</v>
      </c>
      <c r="B4836" s="58" t="s">
        <v>2045</v>
      </c>
    </row>
    <row r="4837" spans="1:2" x14ac:dyDescent="0.25">
      <c r="A4837" s="57">
        <v>31162003</v>
      </c>
      <c r="B4837" s="58" t="s">
        <v>13836</v>
      </c>
    </row>
    <row r="4838" spans="1:2" x14ac:dyDescent="0.25">
      <c r="A4838" s="57">
        <v>31162004</v>
      </c>
      <c r="B4838" s="58" t="s">
        <v>6140</v>
      </c>
    </row>
    <row r="4839" spans="1:2" x14ac:dyDescent="0.25">
      <c r="A4839" s="57">
        <v>31162005</v>
      </c>
      <c r="B4839" s="58" t="s">
        <v>13093</v>
      </c>
    </row>
    <row r="4840" spans="1:2" x14ac:dyDescent="0.25">
      <c r="A4840" s="57">
        <v>31162006</v>
      </c>
      <c r="B4840" s="58" t="s">
        <v>16892</v>
      </c>
    </row>
    <row r="4841" spans="1:2" x14ac:dyDescent="0.25">
      <c r="A4841" s="57">
        <v>31162007</v>
      </c>
      <c r="B4841" s="58" t="s">
        <v>11767</v>
      </c>
    </row>
    <row r="4842" spans="1:2" x14ac:dyDescent="0.25">
      <c r="A4842" s="57">
        <v>31162008</v>
      </c>
      <c r="B4842" s="58" t="s">
        <v>10031</v>
      </c>
    </row>
    <row r="4843" spans="1:2" x14ac:dyDescent="0.25">
      <c r="A4843" s="57">
        <v>31162101</v>
      </c>
      <c r="B4843" s="58" t="s">
        <v>2750</v>
      </c>
    </row>
    <row r="4844" spans="1:2" x14ac:dyDescent="0.25">
      <c r="A4844" s="57">
        <v>31162102</v>
      </c>
      <c r="B4844" s="58" t="s">
        <v>6615</v>
      </c>
    </row>
    <row r="4845" spans="1:2" x14ac:dyDescent="0.25">
      <c r="A4845" s="57">
        <v>31162103</v>
      </c>
      <c r="B4845" s="58" t="s">
        <v>6070</v>
      </c>
    </row>
    <row r="4846" spans="1:2" x14ac:dyDescent="0.25">
      <c r="A4846" s="57">
        <v>31162104</v>
      </c>
      <c r="B4846" s="58" t="s">
        <v>15476</v>
      </c>
    </row>
    <row r="4847" spans="1:2" x14ac:dyDescent="0.25">
      <c r="A4847" s="57">
        <v>31162105</v>
      </c>
      <c r="B4847" s="58" t="s">
        <v>5821</v>
      </c>
    </row>
    <row r="4848" spans="1:2" x14ac:dyDescent="0.25">
      <c r="A4848" s="57">
        <v>31162106</v>
      </c>
      <c r="B4848" s="58" t="s">
        <v>1452</v>
      </c>
    </row>
    <row r="4849" spans="1:2" x14ac:dyDescent="0.25">
      <c r="A4849" s="57">
        <v>31162107</v>
      </c>
      <c r="B4849" s="58" t="s">
        <v>17959</v>
      </c>
    </row>
    <row r="4850" spans="1:2" x14ac:dyDescent="0.25">
      <c r="A4850" s="57">
        <v>31162108</v>
      </c>
      <c r="B4850" s="58" t="s">
        <v>7986</v>
      </c>
    </row>
    <row r="4851" spans="1:2" x14ac:dyDescent="0.25">
      <c r="A4851" s="57">
        <v>31162201</v>
      </c>
      <c r="B4851" s="58" t="s">
        <v>17800</v>
      </c>
    </row>
    <row r="4852" spans="1:2" x14ac:dyDescent="0.25">
      <c r="A4852" s="57">
        <v>31162202</v>
      </c>
      <c r="B4852" s="58" t="s">
        <v>10197</v>
      </c>
    </row>
    <row r="4853" spans="1:2" x14ac:dyDescent="0.25">
      <c r="A4853" s="57">
        <v>31162203</v>
      </c>
      <c r="B4853" s="58" t="s">
        <v>13475</v>
      </c>
    </row>
    <row r="4854" spans="1:2" x14ac:dyDescent="0.25">
      <c r="A4854" s="57">
        <v>31162204</v>
      </c>
      <c r="B4854" s="58" t="s">
        <v>14099</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10505</v>
      </c>
    </row>
    <row r="4866" spans="1:2" x14ac:dyDescent="0.25">
      <c r="A4866" s="57">
        <v>31162307</v>
      </c>
      <c r="B4866" s="58" t="s">
        <v>10247</v>
      </c>
    </row>
    <row r="4867" spans="1:2" x14ac:dyDescent="0.25">
      <c r="A4867" s="57">
        <v>31162308</v>
      </c>
      <c r="B4867" s="58" t="s">
        <v>4071</v>
      </c>
    </row>
    <row r="4868" spans="1:2" x14ac:dyDescent="0.25">
      <c r="A4868" s="57">
        <v>31162309</v>
      </c>
      <c r="B4868" s="58" t="s">
        <v>7958</v>
      </c>
    </row>
    <row r="4869" spans="1:2" x14ac:dyDescent="0.25">
      <c r="A4869" s="57">
        <v>31162310</v>
      </c>
      <c r="B4869" s="58" t="s">
        <v>18026</v>
      </c>
    </row>
    <row r="4870" spans="1:2" x14ac:dyDescent="0.25">
      <c r="A4870" s="57">
        <v>31162311</v>
      </c>
      <c r="B4870" s="58" t="s">
        <v>12974</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10924</v>
      </c>
    </row>
    <row r="4875" spans="1:2" x14ac:dyDescent="0.25">
      <c r="A4875" s="57">
        <v>31162403</v>
      </c>
      <c r="B4875" s="58" t="s">
        <v>506</v>
      </c>
    </row>
    <row r="4876" spans="1:2" x14ac:dyDescent="0.25">
      <c r="A4876" s="57">
        <v>31162404</v>
      </c>
      <c r="B4876" s="58" t="s">
        <v>10093</v>
      </c>
    </row>
    <row r="4877" spans="1:2" x14ac:dyDescent="0.25">
      <c r="A4877" s="57">
        <v>31162405</v>
      </c>
      <c r="B4877" s="58" t="s">
        <v>13870</v>
      </c>
    </row>
    <row r="4878" spans="1:2" x14ac:dyDescent="0.25">
      <c r="A4878" s="57">
        <v>31162406</v>
      </c>
      <c r="B4878" s="58" t="s">
        <v>12529</v>
      </c>
    </row>
    <row r="4879" spans="1:2" x14ac:dyDescent="0.25">
      <c r="A4879" s="57">
        <v>31162407</v>
      </c>
      <c r="B4879" s="58" t="s">
        <v>14855</v>
      </c>
    </row>
    <row r="4880" spans="1:2" x14ac:dyDescent="0.25">
      <c r="A4880" s="57">
        <v>31162409</v>
      </c>
      <c r="B4880" s="58" t="s">
        <v>9882</v>
      </c>
    </row>
    <row r="4881" spans="1:2" x14ac:dyDescent="0.25">
      <c r="A4881" s="57">
        <v>31162410</v>
      </c>
      <c r="B4881" s="58" t="s">
        <v>5028</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11607</v>
      </c>
    </row>
    <row r="4889" spans="1:2" x14ac:dyDescent="0.25">
      <c r="A4889" s="57">
        <v>31162418</v>
      </c>
      <c r="B4889" s="58" t="s">
        <v>14693</v>
      </c>
    </row>
    <row r="4890" spans="1:2" x14ac:dyDescent="0.25">
      <c r="A4890" s="57">
        <v>31162501</v>
      </c>
      <c r="B4890" s="58" t="s">
        <v>4702</v>
      </c>
    </row>
    <row r="4891" spans="1:2" x14ac:dyDescent="0.25">
      <c r="A4891" s="57">
        <v>31162502</v>
      </c>
      <c r="B4891" s="58" t="s">
        <v>5257</v>
      </c>
    </row>
    <row r="4892" spans="1:2" x14ac:dyDescent="0.25">
      <c r="A4892" s="57">
        <v>31162503</v>
      </c>
      <c r="B4892" s="58" t="s">
        <v>11138</v>
      </c>
    </row>
    <row r="4893" spans="1:2" x14ac:dyDescent="0.25">
      <c r="A4893" s="57">
        <v>31162504</v>
      </c>
      <c r="B4893" s="58" t="s">
        <v>15480</v>
      </c>
    </row>
    <row r="4894" spans="1:2" x14ac:dyDescent="0.25">
      <c r="A4894" s="57">
        <v>31162505</v>
      </c>
      <c r="B4894" s="58" t="s">
        <v>12566</v>
      </c>
    </row>
    <row r="4895" spans="1:2" x14ac:dyDescent="0.25">
      <c r="A4895" s="57">
        <v>31162506</v>
      </c>
      <c r="B4895" s="58" t="s">
        <v>8756</v>
      </c>
    </row>
    <row r="4896" spans="1:2" x14ac:dyDescent="0.25">
      <c r="A4896" s="57">
        <v>31162507</v>
      </c>
      <c r="B4896" s="58" t="s">
        <v>3857</v>
      </c>
    </row>
    <row r="4897" spans="1:2" x14ac:dyDescent="0.25">
      <c r="A4897" s="57">
        <v>31162601</v>
      </c>
      <c r="B4897" s="58" t="s">
        <v>6052</v>
      </c>
    </row>
    <row r="4898" spans="1:2" x14ac:dyDescent="0.25">
      <c r="A4898" s="57">
        <v>31162602</v>
      </c>
      <c r="B4898" s="58" t="s">
        <v>363</v>
      </c>
    </row>
    <row r="4899" spans="1:2" x14ac:dyDescent="0.25">
      <c r="A4899" s="57">
        <v>31162603</v>
      </c>
      <c r="B4899" s="58" t="s">
        <v>13205</v>
      </c>
    </row>
    <row r="4900" spans="1:2" x14ac:dyDescent="0.25">
      <c r="A4900" s="57">
        <v>31162604</v>
      </c>
      <c r="B4900" s="58" t="s">
        <v>2465</v>
      </c>
    </row>
    <row r="4901" spans="1:2" x14ac:dyDescent="0.25">
      <c r="A4901" s="57">
        <v>31162605</v>
      </c>
      <c r="B4901" s="58" t="s">
        <v>12884</v>
      </c>
    </row>
    <row r="4902" spans="1:2" x14ac:dyDescent="0.25">
      <c r="A4902" s="57">
        <v>31162606</v>
      </c>
      <c r="B4902" s="58" t="s">
        <v>18628</v>
      </c>
    </row>
    <row r="4903" spans="1:2" x14ac:dyDescent="0.25">
      <c r="A4903" s="57">
        <v>31162607</v>
      </c>
      <c r="B4903" s="58" t="s">
        <v>9836</v>
      </c>
    </row>
    <row r="4904" spans="1:2" x14ac:dyDescent="0.25">
      <c r="A4904" s="57">
        <v>31162608</v>
      </c>
      <c r="B4904" s="58" t="s">
        <v>10565</v>
      </c>
    </row>
    <row r="4905" spans="1:2" x14ac:dyDescent="0.25">
      <c r="A4905" s="57">
        <v>31162609</v>
      </c>
      <c r="B4905" s="58" t="s">
        <v>13402</v>
      </c>
    </row>
    <row r="4906" spans="1:2" x14ac:dyDescent="0.25">
      <c r="A4906" s="57">
        <v>31162610</v>
      </c>
      <c r="B4906" s="58" t="s">
        <v>13206</v>
      </c>
    </row>
    <row r="4907" spans="1:2" x14ac:dyDescent="0.25">
      <c r="A4907" s="57">
        <v>31162611</v>
      </c>
      <c r="B4907" s="58" t="s">
        <v>17698</v>
      </c>
    </row>
    <row r="4908" spans="1:2" x14ac:dyDescent="0.25">
      <c r="A4908" s="57">
        <v>31162701</v>
      </c>
      <c r="B4908" s="58" t="s">
        <v>8706</v>
      </c>
    </row>
    <row r="4909" spans="1:2" x14ac:dyDescent="0.25">
      <c r="A4909" s="57">
        <v>31162702</v>
      </c>
      <c r="B4909" s="58" t="s">
        <v>7052</v>
      </c>
    </row>
    <row r="4910" spans="1:2" x14ac:dyDescent="0.25">
      <c r="A4910" s="57">
        <v>31162703</v>
      </c>
      <c r="B4910" s="58" t="s">
        <v>11660</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13349</v>
      </c>
    </row>
    <row r="4915" spans="1:2" x14ac:dyDescent="0.25">
      <c r="A4915" s="57">
        <v>31162804</v>
      </c>
      <c r="B4915" s="58" t="s">
        <v>336</v>
      </c>
    </row>
    <row r="4916" spans="1:2" x14ac:dyDescent="0.25">
      <c r="A4916" s="57">
        <v>31162805</v>
      </c>
      <c r="B4916" s="58" t="s">
        <v>13649</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9935</v>
      </c>
    </row>
    <row r="4925" spans="1:2" x14ac:dyDescent="0.25">
      <c r="A4925" s="57">
        <v>31162903</v>
      </c>
      <c r="B4925" s="58" t="s">
        <v>14998</v>
      </c>
    </row>
    <row r="4926" spans="1:2" x14ac:dyDescent="0.25">
      <c r="A4926" s="57">
        <v>31162904</v>
      </c>
      <c r="B4926" s="58" t="s">
        <v>4595</v>
      </c>
    </row>
    <row r="4927" spans="1:2" x14ac:dyDescent="0.25">
      <c r="A4927" s="57">
        <v>31162905</v>
      </c>
      <c r="B4927" s="58" t="s">
        <v>17893</v>
      </c>
    </row>
    <row r="4928" spans="1:2" x14ac:dyDescent="0.25">
      <c r="A4928" s="57">
        <v>31162906</v>
      </c>
      <c r="B4928" s="58" t="s">
        <v>15669</v>
      </c>
    </row>
    <row r="4929" spans="1:2" x14ac:dyDescent="0.25">
      <c r="A4929" s="57">
        <v>31163001</v>
      </c>
      <c r="B4929" s="58" t="s">
        <v>11898</v>
      </c>
    </row>
    <row r="4930" spans="1:2" x14ac:dyDescent="0.25">
      <c r="A4930" s="57">
        <v>31163002</v>
      </c>
      <c r="B4930" s="58" t="s">
        <v>10046</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5320</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9882</v>
      </c>
    </row>
    <row r="4941" spans="1:2" x14ac:dyDescent="0.25">
      <c r="A4941" s="57">
        <v>31163205</v>
      </c>
      <c r="B4941" s="58" t="s">
        <v>1134</v>
      </c>
    </row>
    <row r="4942" spans="1:2" x14ac:dyDescent="0.25">
      <c r="A4942" s="57">
        <v>31163207</v>
      </c>
      <c r="B4942" s="58" t="s">
        <v>5963</v>
      </c>
    </row>
    <row r="4943" spans="1:2" x14ac:dyDescent="0.25">
      <c r="A4943" s="57">
        <v>31163208</v>
      </c>
      <c r="B4943" s="58" t="s">
        <v>7863</v>
      </c>
    </row>
    <row r="4944" spans="1:2" x14ac:dyDescent="0.25">
      <c r="A4944" s="57">
        <v>31163209</v>
      </c>
      <c r="B4944" s="58" t="s">
        <v>12846</v>
      </c>
    </row>
    <row r="4945" spans="1:2" x14ac:dyDescent="0.25">
      <c r="A4945" s="57">
        <v>31163210</v>
      </c>
      <c r="B4945" s="58" t="s">
        <v>8822</v>
      </c>
    </row>
    <row r="4946" spans="1:2" x14ac:dyDescent="0.25">
      <c r="A4946" s="57">
        <v>31163211</v>
      </c>
      <c r="B4946" s="58" t="s">
        <v>5971</v>
      </c>
    </row>
    <row r="4947" spans="1:2" x14ac:dyDescent="0.25">
      <c r="A4947" s="57">
        <v>31163212</v>
      </c>
      <c r="B4947" s="58" t="s">
        <v>16366</v>
      </c>
    </row>
    <row r="4948" spans="1:2" x14ac:dyDescent="0.25">
      <c r="A4948" s="57">
        <v>31163213</v>
      </c>
      <c r="B4948" s="58" t="s">
        <v>11902</v>
      </c>
    </row>
    <row r="4949" spans="1:2" x14ac:dyDescent="0.25">
      <c r="A4949" s="57">
        <v>31163214</v>
      </c>
      <c r="B4949" s="58" t="s">
        <v>13180</v>
      </c>
    </row>
    <row r="4950" spans="1:2" x14ac:dyDescent="0.25">
      <c r="A4950" s="57">
        <v>31163215</v>
      </c>
      <c r="B4950" s="58" t="s">
        <v>5028</v>
      </c>
    </row>
    <row r="4951" spans="1:2" x14ac:dyDescent="0.25">
      <c r="A4951" s="57">
        <v>31163301</v>
      </c>
      <c r="B4951" s="58" t="s">
        <v>4392</v>
      </c>
    </row>
    <row r="4952" spans="1:2" x14ac:dyDescent="0.25">
      <c r="A4952" s="57">
        <v>31171501</v>
      </c>
      <c r="B4952" s="58" t="s">
        <v>17535</v>
      </c>
    </row>
    <row r="4953" spans="1:2" x14ac:dyDescent="0.25">
      <c r="A4953" s="57">
        <v>31171502</v>
      </c>
      <c r="B4953" s="58" t="s">
        <v>1610</v>
      </c>
    </row>
    <row r="4954" spans="1:2" x14ac:dyDescent="0.25">
      <c r="A4954" s="57">
        <v>31171503</v>
      </c>
      <c r="B4954" s="58" t="s">
        <v>7617</v>
      </c>
    </row>
    <row r="4955" spans="1:2" x14ac:dyDescent="0.25">
      <c r="A4955" s="57">
        <v>31171504</v>
      </c>
      <c r="B4955" s="58" t="s">
        <v>10791</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10561</v>
      </c>
    </row>
    <row r="4961" spans="1:2" x14ac:dyDescent="0.25">
      <c r="A4961" s="57">
        <v>31171510</v>
      </c>
      <c r="B4961" s="58" t="s">
        <v>7425</v>
      </c>
    </row>
    <row r="4962" spans="1:2" x14ac:dyDescent="0.25">
      <c r="A4962" s="57">
        <v>31171511</v>
      </c>
      <c r="B4962" s="58" t="s">
        <v>12254</v>
      </c>
    </row>
    <row r="4963" spans="1:2" x14ac:dyDescent="0.25">
      <c r="A4963" s="57">
        <v>31171512</v>
      </c>
      <c r="B4963" s="58" t="s">
        <v>15865</v>
      </c>
    </row>
    <row r="4964" spans="1:2" x14ac:dyDescent="0.25">
      <c r="A4964" s="57">
        <v>31171513</v>
      </c>
      <c r="B4964" s="58" t="s">
        <v>14003</v>
      </c>
    </row>
    <row r="4965" spans="1:2" x14ac:dyDescent="0.25">
      <c r="A4965" s="57">
        <v>31171515</v>
      </c>
      <c r="B4965" s="58" t="s">
        <v>9419</v>
      </c>
    </row>
    <row r="4966" spans="1:2" x14ac:dyDescent="0.25">
      <c r="A4966" s="57">
        <v>31171516</v>
      </c>
      <c r="B4966" s="58" t="s">
        <v>9096</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9752</v>
      </c>
    </row>
    <row r="4971" spans="1:2" x14ac:dyDescent="0.25">
      <c r="A4971" s="57">
        <v>31171522</v>
      </c>
      <c r="B4971" s="58" t="s">
        <v>2252</v>
      </c>
    </row>
    <row r="4972" spans="1:2" x14ac:dyDescent="0.25">
      <c r="A4972" s="57">
        <v>31171523</v>
      </c>
      <c r="B4972" s="58" t="s">
        <v>13441</v>
      </c>
    </row>
    <row r="4973" spans="1:2" x14ac:dyDescent="0.25">
      <c r="A4973" s="57">
        <v>31171524</v>
      </c>
      <c r="B4973" s="58" t="s">
        <v>15268</v>
      </c>
    </row>
    <row r="4974" spans="1:2" x14ac:dyDescent="0.25">
      <c r="A4974" s="57">
        <v>31171525</v>
      </c>
      <c r="B4974" s="58" t="s">
        <v>16595</v>
      </c>
    </row>
    <row r="4975" spans="1:2" x14ac:dyDescent="0.25">
      <c r="A4975" s="57">
        <v>31171526</v>
      </c>
      <c r="B4975" s="58" t="s">
        <v>9902</v>
      </c>
    </row>
    <row r="4976" spans="1:2" x14ac:dyDescent="0.25">
      <c r="A4976" s="57">
        <v>31171527</v>
      </c>
      <c r="B4976" s="58" t="s">
        <v>2001</v>
      </c>
    </row>
    <row r="4977" spans="1:2" x14ac:dyDescent="0.25">
      <c r="A4977" s="57">
        <v>31171528</v>
      </c>
      <c r="B4977" s="58" t="s">
        <v>2800</v>
      </c>
    </row>
    <row r="4978" spans="1:2" x14ac:dyDescent="0.25">
      <c r="A4978" s="57">
        <v>31171529</v>
      </c>
      <c r="B4978" s="58" t="s">
        <v>13196</v>
      </c>
    </row>
    <row r="4979" spans="1:2" x14ac:dyDescent="0.25">
      <c r="A4979" s="57">
        <v>31171603</v>
      </c>
      <c r="B4979" s="58" t="s">
        <v>13999</v>
      </c>
    </row>
    <row r="4980" spans="1:2" x14ac:dyDescent="0.25">
      <c r="A4980" s="57">
        <v>31171604</v>
      </c>
      <c r="B4980" s="58" t="s">
        <v>809</v>
      </c>
    </row>
    <row r="4981" spans="1:2" x14ac:dyDescent="0.25">
      <c r="A4981" s="57">
        <v>31171605</v>
      </c>
      <c r="B4981" s="58" t="s">
        <v>10923</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11777</v>
      </c>
    </row>
    <row r="4986" spans="1:2" x14ac:dyDescent="0.25">
      <c r="A4986" s="57">
        <v>31171708</v>
      </c>
      <c r="B4986" s="58" t="s">
        <v>3564</v>
      </c>
    </row>
    <row r="4987" spans="1:2" x14ac:dyDescent="0.25">
      <c r="A4987" s="57">
        <v>31171709</v>
      </c>
      <c r="B4987" s="58" t="s">
        <v>11562</v>
      </c>
    </row>
    <row r="4988" spans="1:2" x14ac:dyDescent="0.25">
      <c r="A4988" s="57">
        <v>31171710</v>
      </c>
      <c r="B4988" s="58" t="s">
        <v>10854</v>
      </c>
    </row>
    <row r="4989" spans="1:2" x14ac:dyDescent="0.25">
      <c r="A4989" s="57">
        <v>31171711</v>
      </c>
      <c r="B4989" s="58" t="s">
        <v>16468</v>
      </c>
    </row>
    <row r="4990" spans="1:2" x14ac:dyDescent="0.25">
      <c r="A4990" s="57">
        <v>31171712</v>
      </c>
      <c r="B4990" s="58" t="s">
        <v>18054</v>
      </c>
    </row>
    <row r="4991" spans="1:2" x14ac:dyDescent="0.25">
      <c r="A4991" s="57">
        <v>31171713</v>
      </c>
      <c r="B4991" s="58" t="s">
        <v>10167</v>
      </c>
    </row>
    <row r="4992" spans="1:2" x14ac:dyDescent="0.25">
      <c r="A4992" s="57">
        <v>31171714</v>
      </c>
      <c r="B4992" s="58" t="s">
        <v>8243</v>
      </c>
    </row>
    <row r="4993" spans="1:2" x14ac:dyDescent="0.25">
      <c r="A4993" s="57">
        <v>31171801</v>
      </c>
      <c r="B4993" s="58" t="s">
        <v>17791</v>
      </c>
    </row>
    <row r="4994" spans="1:2" x14ac:dyDescent="0.25">
      <c r="A4994" s="57">
        <v>31171802</v>
      </c>
      <c r="B4994" s="58" t="s">
        <v>7234</v>
      </c>
    </row>
    <row r="4995" spans="1:2" x14ac:dyDescent="0.25">
      <c r="A4995" s="57">
        <v>31171803</v>
      </c>
      <c r="B4995" s="58" t="s">
        <v>1024</v>
      </c>
    </row>
    <row r="4996" spans="1:2" x14ac:dyDescent="0.25">
      <c r="A4996" s="57">
        <v>31171804</v>
      </c>
      <c r="B4996" s="58" t="s">
        <v>9987</v>
      </c>
    </row>
    <row r="4997" spans="1:2" x14ac:dyDescent="0.25">
      <c r="A4997" s="57">
        <v>31171805</v>
      </c>
      <c r="B4997" s="58" t="s">
        <v>13622</v>
      </c>
    </row>
    <row r="4998" spans="1:2" x14ac:dyDescent="0.25">
      <c r="A4998" s="57">
        <v>31171806</v>
      </c>
      <c r="B4998" s="58" t="s">
        <v>4190</v>
      </c>
    </row>
    <row r="4999" spans="1:2" x14ac:dyDescent="0.25">
      <c r="A4999" s="57">
        <v>31171901</v>
      </c>
      <c r="B4999" s="58" t="s">
        <v>5837</v>
      </c>
    </row>
    <row r="5000" spans="1:2" x14ac:dyDescent="0.25">
      <c r="A5000" s="57">
        <v>31181501</v>
      </c>
      <c r="B5000" s="58" t="s">
        <v>9266</v>
      </c>
    </row>
    <row r="5001" spans="1:2" x14ac:dyDescent="0.25">
      <c r="A5001" s="57">
        <v>31181502</v>
      </c>
      <c r="B5001" s="58" t="s">
        <v>12540</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12339</v>
      </c>
    </row>
    <row r="5006" spans="1:2" x14ac:dyDescent="0.25">
      <c r="A5006" s="57">
        <v>31181507</v>
      </c>
      <c r="B5006" s="58" t="s">
        <v>5946</v>
      </c>
    </row>
    <row r="5007" spans="1:2" x14ac:dyDescent="0.25">
      <c r="A5007" s="57">
        <v>31181508</v>
      </c>
      <c r="B5007" s="58" t="s">
        <v>17497</v>
      </c>
    </row>
    <row r="5008" spans="1:2" x14ac:dyDescent="0.25">
      <c r="A5008" s="57">
        <v>31181509</v>
      </c>
      <c r="B5008" s="58" t="s">
        <v>1346</v>
      </c>
    </row>
    <row r="5009" spans="1:2" x14ac:dyDescent="0.25">
      <c r="A5009" s="57">
        <v>31181510</v>
      </c>
      <c r="B5009" s="58" t="s">
        <v>3921</v>
      </c>
    </row>
    <row r="5010" spans="1:2" x14ac:dyDescent="0.25">
      <c r="A5010" s="57">
        <v>31181511</v>
      </c>
      <c r="B5010" s="58" t="s">
        <v>11872</v>
      </c>
    </row>
    <row r="5011" spans="1:2" x14ac:dyDescent="0.25">
      <c r="A5011" s="57">
        <v>31181512</v>
      </c>
      <c r="B5011" s="58" t="s">
        <v>2187</v>
      </c>
    </row>
    <row r="5012" spans="1:2" x14ac:dyDescent="0.25">
      <c r="A5012" s="57">
        <v>31181601</v>
      </c>
      <c r="B5012" s="58" t="s">
        <v>8642</v>
      </c>
    </row>
    <row r="5013" spans="1:2" x14ac:dyDescent="0.25">
      <c r="A5013" s="57">
        <v>31181602</v>
      </c>
      <c r="B5013" s="58" t="s">
        <v>12653</v>
      </c>
    </row>
    <row r="5014" spans="1:2" x14ac:dyDescent="0.25">
      <c r="A5014" s="57">
        <v>31181603</v>
      </c>
      <c r="B5014" s="58" t="s">
        <v>7180</v>
      </c>
    </row>
    <row r="5015" spans="1:2" x14ac:dyDescent="0.25">
      <c r="A5015" s="57">
        <v>31181604</v>
      </c>
      <c r="B5015" s="58" t="s">
        <v>11659</v>
      </c>
    </row>
    <row r="5016" spans="1:2" x14ac:dyDescent="0.25">
      <c r="A5016" s="57">
        <v>31181605</v>
      </c>
      <c r="B5016" s="58" t="s">
        <v>15583</v>
      </c>
    </row>
    <row r="5017" spans="1:2" x14ac:dyDescent="0.25">
      <c r="A5017" s="57">
        <v>31181606</v>
      </c>
      <c r="B5017" s="58" t="s">
        <v>4014</v>
      </c>
    </row>
    <row r="5018" spans="1:2" x14ac:dyDescent="0.25">
      <c r="A5018" s="57">
        <v>31181607</v>
      </c>
      <c r="B5018" s="58" t="s">
        <v>14501</v>
      </c>
    </row>
    <row r="5019" spans="1:2" x14ac:dyDescent="0.25">
      <c r="A5019" s="57">
        <v>31181701</v>
      </c>
      <c r="B5019" s="58" t="s">
        <v>8048</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11453</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18697</v>
      </c>
    </row>
    <row r="5031" spans="1:2" x14ac:dyDescent="0.25">
      <c r="A5031" s="57">
        <v>31191511</v>
      </c>
      <c r="B5031" s="58" t="s">
        <v>4573</v>
      </c>
    </row>
    <row r="5032" spans="1:2" x14ac:dyDescent="0.25">
      <c r="A5032" s="57">
        <v>31191512</v>
      </c>
      <c r="B5032" s="58" t="s">
        <v>11477</v>
      </c>
    </row>
    <row r="5033" spans="1:2" x14ac:dyDescent="0.25">
      <c r="A5033" s="57">
        <v>31191513</v>
      </c>
      <c r="B5033" s="58" t="s">
        <v>13272</v>
      </c>
    </row>
    <row r="5034" spans="1:2" x14ac:dyDescent="0.25">
      <c r="A5034" s="57">
        <v>31191514</v>
      </c>
      <c r="B5034" s="58" t="s">
        <v>12609</v>
      </c>
    </row>
    <row r="5035" spans="1:2" x14ac:dyDescent="0.25">
      <c r="A5035" s="57">
        <v>31191515</v>
      </c>
      <c r="B5035" s="58" t="s">
        <v>12710</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11775</v>
      </c>
    </row>
    <row r="5040" spans="1:2" x14ac:dyDescent="0.25">
      <c r="A5040" s="57">
        <v>31191601</v>
      </c>
      <c r="B5040" s="58" t="s">
        <v>6551</v>
      </c>
    </row>
    <row r="5041" spans="1:2" x14ac:dyDescent="0.25">
      <c r="A5041" s="57">
        <v>31191602</v>
      </c>
      <c r="B5041" s="58" t="s">
        <v>8433</v>
      </c>
    </row>
    <row r="5042" spans="1:2" x14ac:dyDescent="0.25">
      <c r="A5042" s="57">
        <v>31191603</v>
      </c>
      <c r="B5042" s="58" t="s">
        <v>2496</v>
      </c>
    </row>
    <row r="5043" spans="1:2" x14ac:dyDescent="0.25">
      <c r="A5043" s="57">
        <v>31201501</v>
      </c>
      <c r="B5043" s="58" t="s">
        <v>17517</v>
      </c>
    </row>
    <row r="5044" spans="1:2" x14ac:dyDescent="0.25">
      <c r="A5044" s="57">
        <v>31201502</v>
      </c>
      <c r="B5044" s="58" t="s">
        <v>12253</v>
      </c>
    </row>
    <row r="5045" spans="1:2" x14ac:dyDescent="0.25">
      <c r="A5045" s="57">
        <v>31201503</v>
      </c>
      <c r="B5045" s="58" t="s">
        <v>14991</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7905</v>
      </c>
    </row>
    <row r="5050" spans="1:2" x14ac:dyDescent="0.25">
      <c r="A5050" s="57">
        <v>31201508</v>
      </c>
      <c r="B5050" s="58" t="s">
        <v>14336</v>
      </c>
    </row>
    <row r="5051" spans="1:2" x14ac:dyDescent="0.25">
      <c r="A5051" s="57">
        <v>31201509</v>
      </c>
      <c r="B5051" s="58" t="s">
        <v>6015</v>
      </c>
    </row>
    <row r="5052" spans="1:2" x14ac:dyDescent="0.25">
      <c r="A5052" s="57">
        <v>31201510</v>
      </c>
      <c r="B5052" s="58" t="s">
        <v>14219</v>
      </c>
    </row>
    <row r="5053" spans="1:2" x14ac:dyDescent="0.25">
      <c r="A5053" s="57">
        <v>31201511</v>
      </c>
      <c r="B5053" s="58" t="s">
        <v>3574</v>
      </c>
    </row>
    <row r="5054" spans="1:2" x14ac:dyDescent="0.25">
      <c r="A5054" s="57">
        <v>31201512</v>
      </c>
      <c r="B5054" s="58" t="s">
        <v>2603</v>
      </c>
    </row>
    <row r="5055" spans="1:2" x14ac:dyDescent="0.25">
      <c r="A5055" s="57">
        <v>31201513</v>
      </c>
      <c r="B5055" s="58" t="s">
        <v>11406</v>
      </c>
    </row>
    <row r="5056" spans="1:2" x14ac:dyDescent="0.25">
      <c r="A5056" s="57">
        <v>31201514</v>
      </c>
      <c r="B5056" s="58" t="s">
        <v>6799</v>
      </c>
    </row>
    <row r="5057" spans="1:2" x14ac:dyDescent="0.25">
      <c r="A5057" s="57">
        <v>31201515</v>
      </c>
      <c r="B5057" s="58" t="s">
        <v>13388</v>
      </c>
    </row>
    <row r="5058" spans="1:2" x14ac:dyDescent="0.25">
      <c r="A5058" s="57">
        <v>31201516</v>
      </c>
      <c r="B5058" s="58" t="s">
        <v>10945</v>
      </c>
    </row>
    <row r="5059" spans="1:2" x14ac:dyDescent="0.25">
      <c r="A5059" s="57">
        <v>31201517</v>
      </c>
      <c r="B5059" s="58" t="s">
        <v>10734</v>
      </c>
    </row>
    <row r="5060" spans="1:2" x14ac:dyDescent="0.25">
      <c r="A5060" s="57">
        <v>31201518</v>
      </c>
      <c r="B5060" s="58" t="s">
        <v>7632</v>
      </c>
    </row>
    <row r="5061" spans="1:2" x14ac:dyDescent="0.25">
      <c r="A5061" s="57">
        <v>31201519</v>
      </c>
      <c r="B5061" s="58" t="s">
        <v>3105</v>
      </c>
    </row>
    <row r="5062" spans="1:2" x14ac:dyDescent="0.25">
      <c r="A5062" s="57">
        <v>31201520</v>
      </c>
      <c r="B5062" s="58" t="s">
        <v>16367</v>
      </c>
    </row>
    <row r="5063" spans="1:2" x14ac:dyDescent="0.25">
      <c r="A5063" s="57">
        <v>31201521</v>
      </c>
      <c r="B5063" s="58" t="s">
        <v>11492</v>
      </c>
    </row>
    <row r="5064" spans="1:2" x14ac:dyDescent="0.25">
      <c r="A5064" s="57">
        <v>31201522</v>
      </c>
      <c r="B5064" s="58" t="s">
        <v>10370</v>
      </c>
    </row>
    <row r="5065" spans="1:2" x14ac:dyDescent="0.25">
      <c r="A5065" s="57">
        <v>31201523</v>
      </c>
      <c r="B5065" s="58" t="s">
        <v>15262</v>
      </c>
    </row>
    <row r="5066" spans="1:2" x14ac:dyDescent="0.25">
      <c r="A5066" s="57">
        <v>31201524</v>
      </c>
      <c r="B5066" s="58" t="s">
        <v>4109</v>
      </c>
    </row>
    <row r="5067" spans="1:2" x14ac:dyDescent="0.25">
      <c r="A5067" s="57">
        <v>31201525</v>
      </c>
      <c r="B5067" s="58" t="s">
        <v>11764</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14093</v>
      </c>
    </row>
    <row r="5072" spans="1:2" x14ac:dyDescent="0.25">
      <c r="A5072" s="57">
        <v>31201602</v>
      </c>
      <c r="B5072" s="58" t="s">
        <v>17232</v>
      </c>
    </row>
    <row r="5073" spans="1:2" x14ac:dyDescent="0.25">
      <c r="A5073" s="57">
        <v>31201603</v>
      </c>
      <c r="B5073" s="58" t="s">
        <v>5456</v>
      </c>
    </row>
    <row r="5074" spans="1:2" x14ac:dyDescent="0.25">
      <c r="A5074" s="57">
        <v>31201604</v>
      </c>
      <c r="B5074" s="58" t="s">
        <v>12911</v>
      </c>
    </row>
    <row r="5075" spans="1:2" x14ac:dyDescent="0.25">
      <c r="A5075" s="57">
        <v>31201605</v>
      </c>
      <c r="B5075" s="58" t="s">
        <v>5264</v>
      </c>
    </row>
    <row r="5076" spans="1:2" x14ac:dyDescent="0.25">
      <c r="A5076" s="57">
        <v>31201606</v>
      </c>
      <c r="B5076" s="58" t="s">
        <v>9450</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13491</v>
      </c>
    </row>
    <row r="5082" spans="1:2" x14ac:dyDescent="0.25">
      <c r="A5082" s="57">
        <v>31201612</v>
      </c>
      <c r="B5082" s="58" t="s">
        <v>10764</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10318</v>
      </c>
    </row>
    <row r="5087" spans="1:2" x14ac:dyDescent="0.25">
      <c r="A5087" s="57">
        <v>31201617</v>
      </c>
      <c r="B5087" s="58" t="s">
        <v>16384</v>
      </c>
    </row>
    <row r="5088" spans="1:2" x14ac:dyDescent="0.25">
      <c r="A5088" s="57">
        <v>31211501</v>
      </c>
      <c r="B5088" s="58" t="s">
        <v>11603</v>
      </c>
    </row>
    <row r="5089" spans="1:2" x14ac:dyDescent="0.25">
      <c r="A5089" s="57">
        <v>31211502</v>
      </c>
      <c r="B5089" s="58" t="s">
        <v>2247</v>
      </c>
    </row>
    <row r="5090" spans="1:2" x14ac:dyDescent="0.25">
      <c r="A5090" s="57">
        <v>31211503</v>
      </c>
      <c r="B5090" s="58" t="s">
        <v>11034</v>
      </c>
    </row>
    <row r="5091" spans="1:2" x14ac:dyDescent="0.25">
      <c r="A5091" s="57">
        <v>31211504</v>
      </c>
      <c r="B5091" s="58" t="s">
        <v>14245</v>
      </c>
    </row>
    <row r="5092" spans="1:2" x14ac:dyDescent="0.25">
      <c r="A5092" s="57">
        <v>31211505</v>
      </c>
      <c r="B5092" s="58" t="s">
        <v>4280</v>
      </c>
    </row>
    <row r="5093" spans="1:2" x14ac:dyDescent="0.25">
      <c r="A5093" s="57">
        <v>31211506</v>
      </c>
      <c r="B5093" s="58" t="s">
        <v>8853</v>
      </c>
    </row>
    <row r="5094" spans="1:2" x14ac:dyDescent="0.25">
      <c r="A5094" s="57">
        <v>31211507</v>
      </c>
      <c r="B5094" s="58" t="s">
        <v>4701</v>
      </c>
    </row>
    <row r="5095" spans="1:2" x14ac:dyDescent="0.25">
      <c r="A5095" s="57">
        <v>31211508</v>
      </c>
      <c r="B5095" s="58" t="s">
        <v>11170</v>
      </c>
    </row>
    <row r="5096" spans="1:2" x14ac:dyDescent="0.25">
      <c r="A5096" s="57">
        <v>31211509</v>
      </c>
      <c r="B5096" s="58" t="s">
        <v>18658</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12826</v>
      </c>
    </row>
    <row r="5104" spans="1:2" x14ac:dyDescent="0.25">
      <c r="A5104" s="57">
        <v>31211605</v>
      </c>
      <c r="B5104" s="58" t="s">
        <v>5562</v>
      </c>
    </row>
    <row r="5105" spans="1:2" x14ac:dyDescent="0.25">
      <c r="A5105" s="57">
        <v>31211606</v>
      </c>
      <c r="B5105" s="58" t="s">
        <v>14561</v>
      </c>
    </row>
    <row r="5106" spans="1:2" x14ac:dyDescent="0.25">
      <c r="A5106" s="57">
        <v>31211701</v>
      </c>
      <c r="B5106" s="58" t="s">
        <v>11720</v>
      </c>
    </row>
    <row r="5107" spans="1:2" x14ac:dyDescent="0.25">
      <c r="A5107" s="57">
        <v>31211702</v>
      </c>
      <c r="B5107" s="58" t="s">
        <v>18672</v>
      </c>
    </row>
    <row r="5108" spans="1:2" x14ac:dyDescent="0.25">
      <c r="A5108" s="57">
        <v>31211703</v>
      </c>
      <c r="B5108" s="58" t="s">
        <v>11441</v>
      </c>
    </row>
    <row r="5109" spans="1:2" x14ac:dyDescent="0.25">
      <c r="A5109" s="57">
        <v>31211704</v>
      </c>
      <c r="B5109" s="58" t="s">
        <v>9544</v>
      </c>
    </row>
    <row r="5110" spans="1:2" x14ac:dyDescent="0.25">
      <c r="A5110" s="57">
        <v>31211705</v>
      </c>
      <c r="B5110" s="58" t="s">
        <v>15604</v>
      </c>
    </row>
    <row r="5111" spans="1:2" x14ac:dyDescent="0.25">
      <c r="A5111" s="57">
        <v>31211706</v>
      </c>
      <c r="B5111" s="58" t="s">
        <v>12050</v>
      </c>
    </row>
    <row r="5112" spans="1:2" x14ac:dyDescent="0.25">
      <c r="A5112" s="57">
        <v>31211707</v>
      </c>
      <c r="B5112" s="58" t="s">
        <v>11813</v>
      </c>
    </row>
    <row r="5113" spans="1:2" x14ac:dyDescent="0.25">
      <c r="A5113" s="57">
        <v>31211708</v>
      </c>
      <c r="B5113" s="58" t="s">
        <v>1927</v>
      </c>
    </row>
    <row r="5114" spans="1:2" x14ac:dyDescent="0.25">
      <c r="A5114" s="57">
        <v>31211801</v>
      </c>
      <c r="B5114" s="58" t="s">
        <v>5474</v>
      </c>
    </row>
    <row r="5115" spans="1:2" x14ac:dyDescent="0.25">
      <c r="A5115" s="57">
        <v>31211802</v>
      </c>
      <c r="B5115" s="58" t="s">
        <v>14305</v>
      </c>
    </row>
    <row r="5116" spans="1:2" x14ac:dyDescent="0.25">
      <c r="A5116" s="57">
        <v>31211803</v>
      </c>
      <c r="B5116" s="58" t="s">
        <v>13941</v>
      </c>
    </row>
    <row r="5117" spans="1:2" x14ac:dyDescent="0.25">
      <c r="A5117" s="57">
        <v>31211901</v>
      </c>
      <c r="B5117" s="58" t="s">
        <v>11400</v>
      </c>
    </row>
    <row r="5118" spans="1:2" x14ac:dyDescent="0.25">
      <c r="A5118" s="57">
        <v>31211902</v>
      </c>
      <c r="B5118" s="58" t="s">
        <v>9182</v>
      </c>
    </row>
    <row r="5119" spans="1:2" x14ac:dyDescent="0.25">
      <c r="A5119" s="57">
        <v>31211903</v>
      </c>
      <c r="B5119" s="58" t="s">
        <v>14012</v>
      </c>
    </row>
    <row r="5120" spans="1:2" x14ac:dyDescent="0.25">
      <c r="A5120" s="57">
        <v>31211904</v>
      </c>
      <c r="B5120" s="58" t="s">
        <v>16355</v>
      </c>
    </row>
    <row r="5121" spans="1:2" x14ac:dyDescent="0.25">
      <c r="A5121" s="57">
        <v>31211905</v>
      </c>
      <c r="B5121" s="58" t="s">
        <v>4266</v>
      </c>
    </row>
    <row r="5122" spans="1:2" x14ac:dyDescent="0.25">
      <c r="A5122" s="57">
        <v>31211906</v>
      </c>
      <c r="B5122" s="58" t="s">
        <v>10526</v>
      </c>
    </row>
    <row r="5123" spans="1:2" x14ac:dyDescent="0.25">
      <c r="A5123" s="57">
        <v>31211908</v>
      </c>
      <c r="B5123" s="58" t="s">
        <v>10732</v>
      </c>
    </row>
    <row r="5124" spans="1:2" x14ac:dyDescent="0.25">
      <c r="A5124" s="57">
        <v>31211909</v>
      </c>
      <c r="B5124" s="58" t="s">
        <v>6923</v>
      </c>
    </row>
    <row r="5125" spans="1:2" x14ac:dyDescent="0.25">
      <c r="A5125" s="57">
        <v>31211910</v>
      </c>
      <c r="B5125" s="58" t="s">
        <v>9244</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12004</v>
      </c>
    </row>
    <row r="5130" spans="1:2" x14ac:dyDescent="0.25">
      <c r="A5130" s="57">
        <v>31211916</v>
      </c>
      <c r="B5130" s="58" t="s">
        <v>15149</v>
      </c>
    </row>
    <row r="5131" spans="1:2" x14ac:dyDescent="0.25">
      <c r="A5131" s="57">
        <v>31211917</v>
      </c>
      <c r="B5131" s="58" t="s">
        <v>7495</v>
      </c>
    </row>
    <row r="5132" spans="1:2" x14ac:dyDescent="0.25">
      <c r="A5132" s="57">
        <v>31221601</v>
      </c>
      <c r="B5132" s="58" t="s">
        <v>18021</v>
      </c>
    </row>
    <row r="5133" spans="1:2" x14ac:dyDescent="0.25">
      <c r="A5133" s="57">
        <v>31221602</v>
      </c>
      <c r="B5133" s="58" t="s">
        <v>13728</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4555</v>
      </c>
    </row>
    <row r="5141" spans="1:2" x14ac:dyDescent="0.25">
      <c r="A5141" s="57">
        <v>31231107</v>
      </c>
      <c r="B5141" s="58" t="s">
        <v>1341</v>
      </c>
    </row>
    <row r="5142" spans="1:2" x14ac:dyDescent="0.25">
      <c r="A5142" s="57">
        <v>31231108</v>
      </c>
      <c r="B5142" s="58" t="s">
        <v>16190</v>
      </c>
    </row>
    <row r="5143" spans="1:2" x14ac:dyDescent="0.25">
      <c r="A5143" s="57">
        <v>31231109</v>
      </c>
      <c r="B5143" s="58" t="s">
        <v>12722</v>
      </c>
    </row>
    <row r="5144" spans="1:2" x14ac:dyDescent="0.25">
      <c r="A5144" s="57">
        <v>31231110</v>
      </c>
      <c r="B5144" s="58" t="s">
        <v>18673</v>
      </c>
    </row>
    <row r="5145" spans="1:2" x14ac:dyDescent="0.25">
      <c r="A5145" s="57">
        <v>31231111</v>
      </c>
      <c r="B5145" s="58" t="s">
        <v>5470</v>
      </c>
    </row>
    <row r="5146" spans="1:2" x14ac:dyDescent="0.25">
      <c r="A5146" s="57">
        <v>31231112</v>
      </c>
      <c r="B5146" s="58" t="s">
        <v>12544</v>
      </c>
    </row>
    <row r="5147" spans="1:2" x14ac:dyDescent="0.25">
      <c r="A5147" s="57">
        <v>31231113</v>
      </c>
      <c r="B5147" s="58" t="s">
        <v>11877</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14214</v>
      </c>
    </row>
    <row r="5152" spans="1:2" x14ac:dyDescent="0.25">
      <c r="A5152" s="57">
        <v>31231118</v>
      </c>
      <c r="B5152" s="58" t="s">
        <v>12024</v>
      </c>
    </row>
    <row r="5153" spans="1:2" x14ac:dyDescent="0.25">
      <c r="A5153" s="57">
        <v>31231119</v>
      </c>
      <c r="B5153" s="58" t="s">
        <v>11734</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12535</v>
      </c>
    </row>
    <row r="5158" spans="1:2" x14ac:dyDescent="0.25">
      <c r="A5158" s="57">
        <v>31231205</v>
      </c>
      <c r="B5158" s="58" t="s">
        <v>338</v>
      </c>
    </row>
    <row r="5159" spans="1:2" x14ac:dyDescent="0.25">
      <c r="A5159" s="57">
        <v>31231206</v>
      </c>
      <c r="B5159" s="58" t="s">
        <v>14332</v>
      </c>
    </row>
    <row r="5160" spans="1:2" x14ac:dyDescent="0.25">
      <c r="A5160" s="57">
        <v>31231207</v>
      </c>
      <c r="B5160" s="58" t="s">
        <v>17525</v>
      </c>
    </row>
    <row r="5161" spans="1:2" x14ac:dyDescent="0.25">
      <c r="A5161" s="57">
        <v>31231208</v>
      </c>
      <c r="B5161" s="58" t="s">
        <v>5500</v>
      </c>
    </row>
    <row r="5162" spans="1:2" x14ac:dyDescent="0.25">
      <c r="A5162" s="57">
        <v>31231209</v>
      </c>
      <c r="B5162" s="58" t="s">
        <v>18265</v>
      </c>
    </row>
    <row r="5163" spans="1:2" x14ac:dyDescent="0.25">
      <c r="A5163" s="57">
        <v>31231210</v>
      </c>
      <c r="B5163" s="58" t="s">
        <v>14697</v>
      </c>
    </row>
    <row r="5164" spans="1:2" x14ac:dyDescent="0.25">
      <c r="A5164" s="57">
        <v>31231211</v>
      </c>
      <c r="B5164" s="58" t="s">
        <v>16339</v>
      </c>
    </row>
    <row r="5165" spans="1:2" x14ac:dyDescent="0.25">
      <c r="A5165" s="57">
        <v>31231212</v>
      </c>
      <c r="B5165" s="58" t="s">
        <v>13228</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11913</v>
      </c>
    </row>
    <row r="5170" spans="1:2" x14ac:dyDescent="0.25">
      <c r="A5170" s="57">
        <v>31231217</v>
      </c>
      <c r="B5170" s="58" t="s">
        <v>13390</v>
      </c>
    </row>
    <row r="5171" spans="1:2" x14ac:dyDescent="0.25">
      <c r="A5171" s="57">
        <v>31231218</v>
      </c>
      <c r="B5171" s="58" t="s">
        <v>9194</v>
      </c>
    </row>
    <row r="5172" spans="1:2" x14ac:dyDescent="0.25">
      <c r="A5172" s="57">
        <v>31231219</v>
      </c>
      <c r="B5172" s="58" t="s">
        <v>3218</v>
      </c>
    </row>
    <row r="5173" spans="1:2" x14ac:dyDescent="0.25">
      <c r="A5173" s="57">
        <v>31231301</v>
      </c>
      <c r="B5173" s="58" t="s">
        <v>17329</v>
      </c>
    </row>
    <row r="5174" spans="1:2" x14ac:dyDescent="0.25">
      <c r="A5174" s="57">
        <v>31231302</v>
      </c>
      <c r="B5174" s="58" t="s">
        <v>11482</v>
      </c>
    </row>
    <row r="5175" spans="1:2" x14ac:dyDescent="0.25">
      <c r="A5175" s="57">
        <v>31231303</v>
      </c>
      <c r="B5175" s="58" t="s">
        <v>138</v>
      </c>
    </row>
    <row r="5176" spans="1:2" x14ac:dyDescent="0.25">
      <c r="A5176" s="57">
        <v>31231304</v>
      </c>
      <c r="B5176" s="58" t="s">
        <v>5397</v>
      </c>
    </row>
    <row r="5177" spans="1:2" x14ac:dyDescent="0.25">
      <c r="A5177" s="57">
        <v>31231305</v>
      </c>
      <c r="B5177" s="58" t="s">
        <v>13753</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14351</v>
      </c>
    </row>
    <row r="5182" spans="1:2" x14ac:dyDescent="0.25">
      <c r="A5182" s="57">
        <v>31231310</v>
      </c>
      <c r="B5182" s="58" t="s">
        <v>13450</v>
      </c>
    </row>
    <row r="5183" spans="1:2" x14ac:dyDescent="0.25">
      <c r="A5183" s="57">
        <v>31231311</v>
      </c>
      <c r="B5183" s="58" t="s">
        <v>3638</v>
      </c>
    </row>
    <row r="5184" spans="1:2" x14ac:dyDescent="0.25">
      <c r="A5184" s="57">
        <v>31231312</v>
      </c>
      <c r="B5184" s="58" t="s">
        <v>1888</v>
      </c>
    </row>
    <row r="5185" spans="1:2" x14ac:dyDescent="0.25">
      <c r="A5185" s="57">
        <v>31231313</v>
      </c>
      <c r="B5185" s="58" t="s">
        <v>8948</v>
      </c>
    </row>
    <row r="5186" spans="1:2" x14ac:dyDescent="0.25">
      <c r="A5186" s="57">
        <v>31231314</v>
      </c>
      <c r="B5186" s="58" t="s">
        <v>10015</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7008</v>
      </c>
    </row>
    <row r="5194" spans="1:2" x14ac:dyDescent="0.25">
      <c r="A5194" s="57">
        <v>31231401</v>
      </c>
      <c r="B5194" s="58" t="s">
        <v>8923</v>
      </c>
    </row>
    <row r="5195" spans="1:2" x14ac:dyDescent="0.25">
      <c r="A5195" s="57">
        <v>31231402</v>
      </c>
      <c r="B5195" s="58" t="s">
        <v>14928</v>
      </c>
    </row>
    <row r="5196" spans="1:2" x14ac:dyDescent="0.25">
      <c r="A5196" s="57">
        <v>31231403</v>
      </c>
      <c r="B5196" s="58" t="s">
        <v>16175</v>
      </c>
    </row>
    <row r="5197" spans="1:2" x14ac:dyDescent="0.25">
      <c r="A5197" s="57">
        <v>31231404</v>
      </c>
      <c r="B5197" s="58" t="s">
        <v>2780</v>
      </c>
    </row>
    <row r="5198" spans="1:2" x14ac:dyDescent="0.25">
      <c r="A5198" s="57">
        <v>31231405</v>
      </c>
      <c r="B5198" s="58" t="s">
        <v>8515</v>
      </c>
    </row>
    <row r="5199" spans="1:2" x14ac:dyDescent="0.25">
      <c r="A5199" s="57">
        <v>31241501</v>
      </c>
      <c r="B5199" s="58" t="s">
        <v>11294</v>
      </c>
    </row>
    <row r="5200" spans="1:2" x14ac:dyDescent="0.25">
      <c r="A5200" s="57">
        <v>31241502</v>
      </c>
      <c r="B5200" s="58" t="s">
        <v>9846</v>
      </c>
    </row>
    <row r="5201" spans="1:2" x14ac:dyDescent="0.25">
      <c r="A5201" s="57">
        <v>31241601</v>
      </c>
      <c r="B5201" s="58" t="s">
        <v>6411</v>
      </c>
    </row>
    <row r="5202" spans="1:2" x14ac:dyDescent="0.25">
      <c r="A5202" s="57">
        <v>31241602</v>
      </c>
      <c r="B5202" s="58" t="s">
        <v>3255</v>
      </c>
    </row>
    <row r="5203" spans="1:2" x14ac:dyDescent="0.25">
      <c r="A5203" s="57">
        <v>31241603</v>
      </c>
      <c r="B5203" s="58" t="s">
        <v>8907</v>
      </c>
    </row>
    <row r="5204" spans="1:2" x14ac:dyDescent="0.25">
      <c r="A5204" s="57">
        <v>31241604</v>
      </c>
      <c r="B5204" s="58" t="s">
        <v>6168</v>
      </c>
    </row>
    <row r="5205" spans="1:2" x14ac:dyDescent="0.25">
      <c r="A5205" s="57">
        <v>31241605</v>
      </c>
      <c r="B5205" s="58" t="s">
        <v>4737</v>
      </c>
    </row>
    <row r="5206" spans="1:2" x14ac:dyDescent="0.25">
      <c r="A5206" s="57">
        <v>31241606</v>
      </c>
      <c r="B5206" s="58" t="s">
        <v>4121</v>
      </c>
    </row>
    <row r="5207" spans="1:2" x14ac:dyDescent="0.25">
      <c r="A5207" s="57">
        <v>31241607</v>
      </c>
      <c r="B5207" s="58" t="s">
        <v>11698</v>
      </c>
    </row>
    <row r="5208" spans="1:2" x14ac:dyDescent="0.25">
      <c r="A5208" s="57">
        <v>31241608</v>
      </c>
      <c r="B5208" s="58" t="s">
        <v>4029</v>
      </c>
    </row>
    <row r="5209" spans="1:2" x14ac:dyDescent="0.25">
      <c r="A5209" s="57">
        <v>31241609</v>
      </c>
      <c r="B5209" s="58" t="s">
        <v>12593</v>
      </c>
    </row>
    <row r="5210" spans="1:2" x14ac:dyDescent="0.25">
      <c r="A5210" s="57">
        <v>31241610</v>
      </c>
      <c r="B5210" s="58" t="s">
        <v>3691</v>
      </c>
    </row>
    <row r="5211" spans="1:2" x14ac:dyDescent="0.25">
      <c r="A5211" s="57">
        <v>31241701</v>
      </c>
      <c r="B5211" s="58" t="s">
        <v>18203</v>
      </c>
    </row>
    <row r="5212" spans="1:2" x14ac:dyDescent="0.25">
      <c r="A5212" s="57">
        <v>31241702</v>
      </c>
      <c r="B5212" s="58" t="s">
        <v>17150</v>
      </c>
    </row>
    <row r="5213" spans="1:2" x14ac:dyDescent="0.25">
      <c r="A5213" s="57">
        <v>31241703</v>
      </c>
      <c r="B5213" s="58" t="s">
        <v>13393</v>
      </c>
    </row>
    <row r="5214" spans="1:2" x14ac:dyDescent="0.25">
      <c r="A5214" s="57">
        <v>31241704</v>
      </c>
      <c r="B5214" s="58" t="s">
        <v>12080</v>
      </c>
    </row>
    <row r="5215" spans="1:2" x14ac:dyDescent="0.25">
      <c r="A5215" s="57">
        <v>31241705</v>
      </c>
      <c r="B5215" s="58" t="s">
        <v>18524</v>
      </c>
    </row>
    <row r="5216" spans="1:2" x14ac:dyDescent="0.25">
      <c r="A5216" s="57">
        <v>31241801</v>
      </c>
      <c r="B5216" s="58" t="s">
        <v>3175</v>
      </c>
    </row>
    <row r="5217" spans="1:2" x14ac:dyDescent="0.25">
      <c r="A5217" s="57">
        <v>31241802</v>
      </c>
      <c r="B5217" s="58" t="s">
        <v>13468</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6825</v>
      </c>
    </row>
    <row r="5222" spans="1:2" x14ac:dyDescent="0.25">
      <c r="A5222" s="57">
        <v>31241807</v>
      </c>
      <c r="B5222" s="58" t="s">
        <v>5736</v>
      </c>
    </row>
    <row r="5223" spans="1:2" x14ac:dyDescent="0.25">
      <c r="A5223" s="57">
        <v>31241901</v>
      </c>
      <c r="B5223" s="58" t="s">
        <v>68</v>
      </c>
    </row>
    <row r="5224" spans="1:2" x14ac:dyDescent="0.25">
      <c r="A5224" s="57">
        <v>31241902</v>
      </c>
      <c r="B5224" s="58" t="s">
        <v>14341</v>
      </c>
    </row>
    <row r="5225" spans="1:2" x14ac:dyDescent="0.25">
      <c r="A5225" s="57">
        <v>31241903</v>
      </c>
      <c r="B5225" s="58" t="s">
        <v>5564</v>
      </c>
    </row>
    <row r="5226" spans="1:2" x14ac:dyDescent="0.25">
      <c r="A5226" s="57">
        <v>31241904</v>
      </c>
      <c r="B5226" s="58" t="s">
        <v>14163</v>
      </c>
    </row>
    <row r="5227" spans="1:2" x14ac:dyDescent="0.25">
      <c r="A5227" s="57">
        <v>31241905</v>
      </c>
      <c r="B5227" s="58" t="s">
        <v>5722</v>
      </c>
    </row>
    <row r="5228" spans="1:2" x14ac:dyDescent="0.25">
      <c r="A5228" s="57">
        <v>31241906</v>
      </c>
      <c r="B5228" s="58" t="s">
        <v>16333</v>
      </c>
    </row>
    <row r="5229" spans="1:2" x14ac:dyDescent="0.25">
      <c r="A5229" s="57">
        <v>31241907</v>
      </c>
      <c r="B5229" s="58" t="s">
        <v>8692</v>
      </c>
    </row>
    <row r="5230" spans="1:2" x14ac:dyDescent="0.25">
      <c r="A5230" s="57">
        <v>31241908</v>
      </c>
      <c r="B5230" s="58" t="s">
        <v>2595</v>
      </c>
    </row>
    <row r="5231" spans="1:2" x14ac:dyDescent="0.25">
      <c r="A5231" s="57">
        <v>31242001</v>
      </c>
      <c r="B5231" s="58" t="s">
        <v>17942</v>
      </c>
    </row>
    <row r="5232" spans="1:2" x14ac:dyDescent="0.25">
      <c r="A5232" s="57">
        <v>31242002</v>
      </c>
      <c r="B5232" s="58" t="s">
        <v>8040</v>
      </c>
    </row>
    <row r="5233" spans="1:2" x14ac:dyDescent="0.25">
      <c r="A5233" s="57">
        <v>31242003</v>
      </c>
      <c r="B5233" s="58" t="s">
        <v>12112</v>
      </c>
    </row>
    <row r="5234" spans="1:2" x14ac:dyDescent="0.25">
      <c r="A5234" s="57">
        <v>31242101</v>
      </c>
      <c r="B5234" s="58" t="s">
        <v>17820</v>
      </c>
    </row>
    <row r="5235" spans="1:2" x14ac:dyDescent="0.25">
      <c r="A5235" s="57">
        <v>31242103</v>
      </c>
      <c r="B5235" s="58" t="s">
        <v>10052</v>
      </c>
    </row>
    <row r="5236" spans="1:2" x14ac:dyDescent="0.25">
      <c r="A5236" s="57">
        <v>31242104</v>
      </c>
      <c r="B5236" s="58" t="s">
        <v>8945</v>
      </c>
    </row>
    <row r="5237" spans="1:2" x14ac:dyDescent="0.25">
      <c r="A5237" s="57">
        <v>31242105</v>
      </c>
      <c r="B5237" s="58" t="s">
        <v>8843</v>
      </c>
    </row>
    <row r="5238" spans="1:2" x14ac:dyDescent="0.25">
      <c r="A5238" s="57">
        <v>31242106</v>
      </c>
      <c r="B5238" s="58" t="s">
        <v>12662</v>
      </c>
    </row>
    <row r="5239" spans="1:2" x14ac:dyDescent="0.25">
      <c r="A5239" s="57">
        <v>31242201</v>
      </c>
      <c r="B5239" s="58" t="s">
        <v>1691</v>
      </c>
    </row>
    <row r="5240" spans="1:2" x14ac:dyDescent="0.25">
      <c r="A5240" s="57">
        <v>31242202</v>
      </c>
      <c r="B5240" s="58" t="s">
        <v>10165</v>
      </c>
    </row>
    <row r="5241" spans="1:2" x14ac:dyDescent="0.25">
      <c r="A5241" s="57">
        <v>31242203</v>
      </c>
      <c r="B5241" s="58" t="s">
        <v>18631</v>
      </c>
    </row>
    <row r="5242" spans="1:2" x14ac:dyDescent="0.25">
      <c r="A5242" s="57">
        <v>31242204</v>
      </c>
      <c r="B5242" s="58" t="s">
        <v>18244</v>
      </c>
    </row>
    <row r="5243" spans="1:2" x14ac:dyDescent="0.25">
      <c r="A5243" s="57">
        <v>31242205</v>
      </c>
      <c r="B5243" s="58" t="s">
        <v>9749</v>
      </c>
    </row>
    <row r="5244" spans="1:2" x14ac:dyDescent="0.25">
      <c r="A5244" s="57">
        <v>31242206</v>
      </c>
      <c r="B5244" s="58" t="s">
        <v>17610</v>
      </c>
    </row>
    <row r="5245" spans="1:2" x14ac:dyDescent="0.25">
      <c r="A5245" s="57">
        <v>31242207</v>
      </c>
      <c r="B5245" s="58" t="s">
        <v>14601</v>
      </c>
    </row>
    <row r="5246" spans="1:2" x14ac:dyDescent="0.25">
      <c r="A5246" s="57">
        <v>31242208</v>
      </c>
      <c r="B5246" s="58" t="s">
        <v>18008</v>
      </c>
    </row>
    <row r="5247" spans="1:2" x14ac:dyDescent="0.25">
      <c r="A5247" s="57">
        <v>31251501</v>
      </c>
      <c r="B5247" s="58" t="s">
        <v>6326</v>
      </c>
    </row>
    <row r="5248" spans="1:2" x14ac:dyDescent="0.25">
      <c r="A5248" s="57">
        <v>31251502</v>
      </c>
      <c r="B5248" s="58" t="s">
        <v>520</v>
      </c>
    </row>
    <row r="5249" spans="1:2" x14ac:dyDescent="0.25">
      <c r="A5249" s="57">
        <v>31251503</v>
      </c>
      <c r="B5249" s="58" t="s">
        <v>12655</v>
      </c>
    </row>
    <row r="5250" spans="1:2" x14ac:dyDescent="0.25">
      <c r="A5250" s="57">
        <v>31251504</v>
      </c>
      <c r="B5250" s="58" t="s">
        <v>15309</v>
      </c>
    </row>
    <row r="5251" spans="1:2" x14ac:dyDescent="0.25">
      <c r="A5251" s="57">
        <v>31251505</v>
      </c>
      <c r="B5251" s="58" t="s">
        <v>18667</v>
      </c>
    </row>
    <row r="5252" spans="1:2" x14ac:dyDescent="0.25">
      <c r="A5252" s="57">
        <v>31251506</v>
      </c>
      <c r="B5252" s="58" t="s">
        <v>4964</v>
      </c>
    </row>
    <row r="5253" spans="1:2" x14ac:dyDescent="0.25">
      <c r="A5253" s="57">
        <v>31251507</v>
      </c>
      <c r="B5253" s="58" t="s">
        <v>13781</v>
      </c>
    </row>
    <row r="5254" spans="1:2" x14ac:dyDescent="0.25">
      <c r="A5254" s="57">
        <v>31251508</v>
      </c>
      <c r="B5254" s="58" t="s">
        <v>12480</v>
      </c>
    </row>
    <row r="5255" spans="1:2" x14ac:dyDescent="0.25">
      <c r="A5255" s="57">
        <v>31251509</v>
      </c>
      <c r="B5255" s="58" t="s">
        <v>3232</v>
      </c>
    </row>
    <row r="5256" spans="1:2" x14ac:dyDescent="0.25">
      <c r="A5256" s="57">
        <v>31251510</v>
      </c>
      <c r="B5256" s="58" t="s">
        <v>10211</v>
      </c>
    </row>
    <row r="5257" spans="1:2" x14ac:dyDescent="0.25">
      <c r="A5257" s="57">
        <v>31251511</v>
      </c>
      <c r="B5257" s="58" t="s">
        <v>9289</v>
      </c>
    </row>
    <row r="5258" spans="1:2" x14ac:dyDescent="0.25">
      <c r="A5258" s="57">
        <v>31251601</v>
      </c>
      <c r="B5258" s="58" t="s">
        <v>8376</v>
      </c>
    </row>
    <row r="5259" spans="1:2" x14ac:dyDescent="0.25">
      <c r="A5259" s="57">
        <v>31261501</v>
      </c>
      <c r="B5259" s="58" t="s">
        <v>6604</v>
      </c>
    </row>
    <row r="5260" spans="1:2" x14ac:dyDescent="0.25">
      <c r="A5260" s="57">
        <v>31261502</v>
      </c>
      <c r="B5260" s="58" t="s">
        <v>8339</v>
      </c>
    </row>
    <row r="5261" spans="1:2" x14ac:dyDescent="0.25">
      <c r="A5261" s="57">
        <v>31261503</v>
      </c>
      <c r="B5261" s="58" t="s">
        <v>2360</v>
      </c>
    </row>
    <row r="5262" spans="1:2" x14ac:dyDescent="0.25">
      <c r="A5262" s="57">
        <v>31261504</v>
      </c>
      <c r="B5262" s="58" t="s">
        <v>9005</v>
      </c>
    </row>
    <row r="5263" spans="1:2" x14ac:dyDescent="0.25">
      <c r="A5263" s="57">
        <v>31261505</v>
      </c>
      <c r="B5263" s="58" t="s">
        <v>251</v>
      </c>
    </row>
    <row r="5264" spans="1:2" x14ac:dyDescent="0.25">
      <c r="A5264" s="57">
        <v>31261601</v>
      </c>
      <c r="B5264" s="58" t="s">
        <v>14796</v>
      </c>
    </row>
    <row r="5265" spans="1:2" x14ac:dyDescent="0.25">
      <c r="A5265" s="57">
        <v>31261602</v>
      </c>
      <c r="B5265" s="58" t="s">
        <v>4209</v>
      </c>
    </row>
    <row r="5266" spans="1:2" x14ac:dyDescent="0.25">
      <c r="A5266" s="57">
        <v>31261603</v>
      </c>
      <c r="B5266" s="58" t="s">
        <v>4906</v>
      </c>
    </row>
    <row r="5267" spans="1:2" x14ac:dyDescent="0.25">
      <c r="A5267" s="57">
        <v>31261701</v>
      </c>
      <c r="B5267" s="58" t="s">
        <v>335</v>
      </c>
    </row>
    <row r="5268" spans="1:2" x14ac:dyDescent="0.25">
      <c r="A5268" s="57">
        <v>31261702</v>
      </c>
      <c r="B5268" s="58" t="s">
        <v>7838</v>
      </c>
    </row>
    <row r="5269" spans="1:2" x14ac:dyDescent="0.25">
      <c r="A5269" s="57">
        <v>31261703</v>
      </c>
      <c r="B5269" s="58" t="s">
        <v>9002</v>
      </c>
    </row>
    <row r="5270" spans="1:2" x14ac:dyDescent="0.25">
      <c r="A5270" s="57">
        <v>31261704</v>
      </c>
      <c r="B5270" s="58" t="s">
        <v>1299</v>
      </c>
    </row>
    <row r="5271" spans="1:2" x14ac:dyDescent="0.25">
      <c r="A5271" s="57">
        <v>31271601</v>
      </c>
      <c r="B5271" s="58" t="s">
        <v>5398</v>
      </c>
    </row>
    <row r="5272" spans="1:2" x14ac:dyDescent="0.25">
      <c r="A5272" s="57">
        <v>31271602</v>
      </c>
      <c r="B5272" s="58" t="s">
        <v>4362</v>
      </c>
    </row>
    <row r="5273" spans="1:2" x14ac:dyDescent="0.25">
      <c r="A5273" s="57">
        <v>31281502</v>
      </c>
      <c r="B5273" s="58" t="s">
        <v>10717</v>
      </c>
    </row>
    <row r="5274" spans="1:2" x14ac:dyDescent="0.25">
      <c r="A5274" s="57">
        <v>31281503</v>
      </c>
      <c r="B5274" s="58" t="s">
        <v>2939</v>
      </c>
    </row>
    <row r="5275" spans="1:2" x14ac:dyDescent="0.25">
      <c r="A5275" s="57">
        <v>31281504</v>
      </c>
      <c r="B5275" s="58" t="s">
        <v>12336</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13507</v>
      </c>
    </row>
    <row r="5281" spans="1:2" x14ac:dyDescent="0.25">
      <c r="A5281" s="57">
        <v>31281510</v>
      </c>
      <c r="B5281" s="58" t="s">
        <v>10866</v>
      </c>
    </row>
    <row r="5282" spans="1:2" x14ac:dyDescent="0.25">
      <c r="A5282" s="57">
        <v>31281511</v>
      </c>
      <c r="B5282" s="58" t="s">
        <v>12855</v>
      </c>
    </row>
    <row r="5283" spans="1:2" x14ac:dyDescent="0.25">
      <c r="A5283" s="57">
        <v>31281512</v>
      </c>
      <c r="B5283" s="58" t="s">
        <v>8167</v>
      </c>
    </row>
    <row r="5284" spans="1:2" x14ac:dyDescent="0.25">
      <c r="A5284" s="57">
        <v>31281513</v>
      </c>
      <c r="B5284" s="58" t="s">
        <v>15420</v>
      </c>
    </row>
    <row r="5285" spans="1:2" x14ac:dyDescent="0.25">
      <c r="A5285" s="57">
        <v>31281514</v>
      </c>
      <c r="B5285" s="58" t="s">
        <v>18248</v>
      </c>
    </row>
    <row r="5286" spans="1:2" x14ac:dyDescent="0.25">
      <c r="A5286" s="57">
        <v>31281515</v>
      </c>
      <c r="B5286" s="58" t="s">
        <v>11545</v>
      </c>
    </row>
    <row r="5287" spans="1:2" x14ac:dyDescent="0.25">
      <c r="A5287" s="57">
        <v>31281516</v>
      </c>
      <c r="B5287" s="58" t="s">
        <v>12948</v>
      </c>
    </row>
    <row r="5288" spans="1:2" x14ac:dyDescent="0.25">
      <c r="A5288" s="57">
        <v>31281517</v>
      </c>
      <c r="B5288" s="58" t="s">
        <v>5803</v>
      </c>
    </row>
    <row r="5289" spans="1:2" x14ac:dyDescent="0.25">
      <c r="A5289" s="57">
        <v>31281518</v>
      </c>
      <c r="B5289" s="58" t="s">
        <v>745</v>
      </c>
    </row>
    <row r="5290" spans="1:2" x14ac:dyDescent="0.25">
      <c r="A5290" s="57">
        <v>31281519</v>
      </c>
      <c r="B5290" s="58" t="s">
        <v>4733</v>
      </c>
    </row>
    <row r="5291" spans="1:2" x14ac:dyDescent="0.25">
      <c r="A5291" s="57">
        <v>31281520</v>
      </c>
      <c r="B5291" s="58" t="s">
        <v>10029</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10525</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8749</v>
      </c>
    </row>
    <row r="5305" spans="1:2" x14ac:dyDescent="0.25">
      <c r="A5305" s="57">
        <v>31281812</v>
      </c>
      <c r="B5305" s="58" t="s">
        <v>2276</v>
      </c>
    </row>
    <row r="5306" spans="1:2" x14ac:dyDescent="0.25">
      <c r="A5306" s="57">
        <v>31281813</v>
      </c>
      <c r="B5306" s="58" t="s">
        <v>17363</v>
      </c>
    </row>
    <row r="5307" spans="1:2" x14ac:dyDescent="0.25">
      <c r="A5307" s="57">
        <v>31281814</v>
      </c>
      <c r="B5307" s="58" t="s">
        <v>5650</v>
      </c>
    </row>
    <row r="5308" spans="1:2" x14ac:dyDescent="0.25">
      <c r="A5308" s="57">
        <v>31281815</v>
      </c>
      <c r="B5308" s="58" t="s">
        <v>5477</v>
      </c>
    </row>
    <row r="5309" spans="1:2" x14ac:dyDescent="0.25">
      <c r="A5309" s="57">
        <v>31281816</v>
      </c>
      <c r="B5309" s="58" t="s">
        <v>11243</v>
      </c>
    </row>
    <row r="5310" spans="1:2" x14ac:dyDescent="0.25">
      <c r="A5310" s="57">
        <v>31281817</v>
      </c>
      <c r="B5310" s="58" t="s">
        <v>944</v>
      </c>
    </row>
    <row r="5311" spans="1:2" x14ac:dyDescent="0.25">
      <c r="A5311" s="57">
        <v>31281818</v>
      </c>
      <c r="B5311" s="58" t="s">
        <v>3312</v>
      </c>
    </row>
    <row r="5312" spans="1:2" x14ac:dyDescent="0.25">
      <c r="A5312" s="57">
        <v>31281819</v>
      </c>
      <c r="B5312" s="58" t="s">
        <v>6190</v>
      </c>
    </row>
    <row r="5313" spans="1:2" x14ac:dyDescent="0.25">
      <c r="A5313" s="57">
        <v>31281901</v>
      </c>
      <c r="B5313" s="58" t="s">
        <v>10777</v>
      </c>
    </row>
    <row r="5314" spans="1:2" x14ac:dyDescent="0.25">
      <c r="A5314" s="57">
        <v>31281902</v>
      </c>
      <c r="B5314" s="58" t="s">
        <v>5876</v>
      </c>
    </row>
    <row r="5315" spans="1:2" x14ac:dyDescent="0.25">
      <c r="A5315" s="57">
        <v>31281903</v>
      </c>
      <c r="B5315" s="58" t="s">
        <v>15197</v>
      </c>
    </row>
    <row r="5316" spans="1:2" x14ac:dyDescent="0.25">
      <c r="A5316" s="57">
        <v>31281904</v>
      </c>
      <c r="B5316" s="58" t="s">
        <v>3355</v>
      </c>
    </row>
    <row r="5317" spans="1:2" x14ac:dyDescent="0.25">
      <c r="A5317" s="57">
        <v>31281905</v>
      </c>
      <c r="B5317" s="58" t="s">
        <v>10810</v>
      </c>
    </row>
    <row r="5318" spans="1:2" x14ac:dyDescent="0.25">
      <c r="A5318" s="57">
        <v>31281906</v>
      </c>
      <c r="B5318" s="58" t="s">
        <v>15832</v>
      </c>
    </row>
    <row r="5319" spans="1:2" x14ac:dyDescent="0.25">
      <c r="A5319" s="57">
        <v>31281907</v>
      </c>
      <c r="B5319" s="58" t="s">
        <v>17829</v>
      </c>
    </row>
    <row r="5320" spans="1:2" x14ac:dyDescent="0.25">
      <c r="A5320" s="57">
        <v>31281908</v>
      </c>
      <c r="B5320" s="58" t="s">
        <v>2103</v>
      </c>
    </row>
    <row r="5321" spans="1:2" x14ac:dyDescent="0.25">
      <c r="A5321" s="57">
        <v>31281909</v>
      </c>
      <c r="B5321" s="58" t="s">
        <v>14280</v>
      </c>
    </row>
    <row r="5322" spans="1:2" x14ac:dyDescent="0.25">
      <c r="A5322" s="57">
        <v>31281910</v>
      </c>
      <c r="B5322" s="58" t="s">
        <v>13112</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9281</v>
      </c>
    </row>
    <row r="5329" spans="1:2" x14ac:dyDescent="0.25">
      <c r="A5329" s="57">
        <v>31281917</v>
      </c>
      <c r="B5329" s="58" t="s">
        <v>8174</v>
      </c>
    </row>
    <row r="5330" spans="1:2" x14ac:dyDescent="0.25">
      <c r="A5330" s="57">
        <v>31281918</v>
      </c>
      <c r="B5330" s="58" t="s">
        <v>8901</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13138</v>
      </c>
    </row>
    <row r="5335" spans="1:2" x14ac:dyDescent="0.25">
      <c r="A5335" s="57">
        <v>31282004</v>
      </c>
      <c r="B5335" s="58" t="s">
        <v>9369</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17595</v>
      </c>
    </row>
    <row r="5340" spans="1:2" x14ac:dyDescent="0.25">
      <c r="A5340" s="57">
        <v>31282009</v>
      </c>
      <c r="B5340" s="58" t="s">
        <v>5586</v>
      </c>
    </row>
    <row r="5341" spans="1:2" x14ac:dyDescent="0.25">
      <c r="A5341" s="57">
        <v>31282010</v>
      </c>
      <c r="B5341" s="58" t="s">
        <v>9042</v>
      </c>
    </row>
    <row r="5342" spans="1:2" x14ac:dyDescent="0.25">
      <c r="A5342" s="57">
        <v>31282011</v>
      </c>
      <c r="B5342" s="58" t="s">
        <v>9613</v>
      </c>
    </row>
    <row r="5343" spans="1:2" x14ac:dyDescent="0.25">
      <c r="A5343" s="57">
        <v>31282012</v>
      </c>
      <c r="B5343" s="58" t="s">
        <v>13341</v>
      </c>
    </row>
    <row r="5344" spans="1:2" x14ac:dyDescent="0.25">
      <c r="A5344" s="57">
        <v>31282013</v>
      </c>
      <c r="B5344" s="58" t="s">
        <v>8398</v>
      </c>
    </row>
    <row r="5345" spans="1:2" x14ac:dyDescent="0.25">
      <c r="A5345" s="57">
        <v>31282014</v>
      </c>
      <c r="B5345" s="58" t="s">
        <v>14137</v>
      </c>
    </row>
    <row r="5346" spans="1:2" x14ac:dyDescent="0.25">
      <c r="A5346" s="57">
        <v>31282015</v>
      </c>
      <c r="B5346" s="58" t="s">
        <v>9579</v>
      </c>
    </row>
    <row r="5347" spans="1:2" x14ac:dyDescent="0.25">
      <c r="A5347" s="57">
        <v>31282016</v>
      </c>
      <c r="B5347" s="58" t="s">
        <v>13839</v>
      </c>
    </row>
    <row r="5348" spans="1:2" x14ac:dyDescent="0.25">
      <c r="A5348" s="57">
        <v>31282017</v>
      </c>
      <c r="B5348" s="58" t="s">
        <v>9416</v>
      </c>
    </row>
    <row r="5349" spans="1:2" x14ac:dyDescent="0.25">
      <c r="A5349" s="57">
        <v>31282018</v>
      </c>
      <c r="B5349" s="58" t="s">
        <v>10597</v>
      </c>
    </row>
    <row r="5350" spans="1:2" x14ac:dyDescent="0.25">
      <c r="A5350" s="57">
        <v>31282019</v>
      </c>
      <c r="B5350" s="58" t="s">
        <v>14221</v>
      </c>
    </row>
    <row r="5351" spans="1:2" x14ac:dyDescent="0.25">
      <c r="A5351" s="57">
        <v>31282101</v>
      </c>
      <c r="B5351" s="58" t="s">
        <v>5010</v>
      </c>
    </row>
    <row r="5352" spans="1:2" x14ac:dyDescent="0.25">
      <c r="A5352" s="57">
        <v>31282102</v>
      </c>
      <c r="B5352" s="58" t="s">
        <v>14008</v>
      </c>
    </row>
    <row r="5353" spans="1:2" x14ac:dyDescent="0.25">
      <c r="A5353" s="57">
        <v>31282103</v>
      </c>
      <c r="B5353" s="58" t="s">
        <v>8830</v>
      </c>
    </row>
    <row r="5354" spans="1:2" x14ac:dyDescent="0.25">
      <c r="A5354" s="57">
        <v>31282104</v>
      </c>
      <c r="B5354" s="58" t="s">
        <v>12982</v>
      </c>
    </row>
    <row r="5355" spans="1:2" x14ac:dyDescent="0.25">
      <c r="A5355" s="57">
        <v>31282105</v>
      </c>
      <c r="B5355" s="58" t="s">
        <v>11893</v>
      </c>
    </row>
    <row r="5356" spans="1:2" x14ac:dyDescent="0.25">
      <c r="A5356" s="57">
        <v>31282106</v>
      </c>
      <c r="B5356" s="58" t="s">
        <v>7768</v>
      </c>
    </row>
    <row r="5357" spans="1:2" x14ac:dyDescent="0.25">
      <c r="A5357" s="57">
        <v>31282107</v>
      </c>
      <c r="B5357" s="58" t="s">
        <v>9795</v>
      </c>
    </row>
    <row r="5358" spans="1:2" x14ac:dyDescent="0.25">
      <c r="A5358" s="57">
        <v>31282108</v>
      </c>
      <c r="B5358" s="58" t="s">
        <v>12348</v>
      </c>
    </row>
    <row r="5359" spans="1:2" x14ac:dyDescent="0.25">
      <c r="A5359" s="57">
        <v>31282109</v>
      </c>
      <c r="B5359" s="58" t="s">
        <v>3408</v>
      </c>
    </row>
    <row r="5360" spans="1:2" x14ac:dyDescent="0.25">
      <c r="A5360" s="57">
        <v>31282110</v>
      </c>
      <c r="B5360" s="58" t="s">
        <v>14005</v>
      </c>
    </row>
    <row r="5361" spans="1:2" x14ac:dyDescent="0.25">
      <c r="A5361" s="57">
        <v>31282111</v>
      </c>
      <c r="B5361" s="58" t="s">
        <v>8956</v>
      </c>
    </row>
    <row r="5362" spans="1:2" x14ac:dyDescent="0.25">
      <c r="A5362" s="57">
        <v>31282112</v>
      </c>
      <c r="B5362" s="58" t="s">
        <v>13860</v>
      </c>
    </row>
    <row r="5363" spans="1:2" x14ac:dyDescent="0.25">
      <c r="A5363" s="57">
        <v>31282113</v>
      </c>
      <c r="B5363" s="58" t="s">
        <v>11894</v>
      </c>
    </row>
    <row r="5364" spans="1:2" x14ac:dyDescent="0.25">
      <c r="A5364" s="57">
        <v>31282114</v>
      </c>
      <c r="B5364" s="58" t="s">
        <v>14513</v>
      </c>
    </row>
    <row r="5365" spans="1:2" x14ac:dyDescent="0.25">
      <c r="A5365" s="57">
        <v>31282115</v>
      </c>
      <c r="B5365" s="58" t="s">
        <v>11592</v>
      </c>
    </row>
    <row r="5366" spans="1:2" x14ac:dyDescent="0.25">
      <c r="A5366" s="57">
        <v>31282116</v>
      </c>
      <c r="B5366" s="58" t="s">
        <v>2861</v>
      </c>
    </row>
    <row r="5367" spans="1:2" x14ac:dyDescent="0.25">
      <c r="A5367" s="57">
        <v>31282117</v>
      </c>
      <c r="B5367" s="58" t="s">
        <v>1348</v>
      </c>
    </row>
    <row r="5368" spans="1:2" x14ac:dyDescent="0.25">
      <c r="A5368" s="57">
        <v>31282118</v>
      </c>
      <c r="B5368" s="58" t="s">
        <v>11380</v>
      </c>
    </row>
    <row r="5369" spans="1:2" x14ac:dyDescent="0.25">
      <c r="A5369" s="57">
        <v>31282119</v>
      </c>
      <c r="B5369" s="58" t="s">
        <v>6624</v>
      </c>
    </row>
    <row r="5370" spans="1:2" x14ac:dyDescent="0.25">
      <c r="A5370" s="57">
        <v>31282201</v>
      </c>
      <c r="B5370" s="58" t="s">
        <v>10836</v>
      </c>
    </row>
    <row r="5371" spans="1:2" x14ac:dyDescent="0.25">
      <c r="A5371" s="57">
        <v>31282202</v>
      </c>
      <c r="B5371" s="58" t="s">
        <v>15270</v>
      </c>
    </row>
    <row r="5372" spans="1:2" x14ac:dyDescent="0.25">
      <c r="A5372" s="57">
        <v>31282203</v>
      </c>
      <c r="B5372" s="58" t="s">
        <v>12749</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10266</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10405</v>
      </c>
    </row>
    <row r="5385" spans="1:2" x14ac:dyDescent="0.25">
      <c r="A5385" s="57">
        <v>31282216</v>
      </c>
      <c r="B5385" s="58" t="s">
        <v>6861</v>
      </c>
    </row>
    <row r="5386" spans="1:2" x14ac:dyDescent="0.25">
      <c r="A5386" s="57">
        <v>31282217</v>
      </c>
      <c r="B5386" s="58" t="s">
        <v>9428</v>
      </c>
    </row>
    <row r="5387" spans="1:2" x14ac:dyDescent="0.25">
      <c r="A5387" s="57">
        <v>31282218</v>
      </c>
      <c r="B5387" s="58" t="s">
        <v>5759</v>
      </c>
    </row>
    <row r="5388" spans="1:2" x14ac:dyDescent="0.25">
      <c r="A5388" s="57">
        <v>31282219</v>
      </c>
      <c r="B5388" s="58" t="s">
        <v>3039</v>
      </c>
    </row>
    <row r="5389" spans="1:2" x14ac:dyDescent="0.25">
      <c r="A5389" s="57">
        <v>31282301</v>
      </c>
      <c r="B5389" s="58" t="s">
        <v>17514</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6184</v>
      </c>
    </row>
    <row r="5394" spans="1:2" x14ac:dyDescent="0.25">
      <c r="A5394" s="57">
        <v>31282306</v>
      </c>
      <c r="B5394" s="58" t="s">
        <v>14002</v>
      </c>
    </row>
    <row r="5395" spans="1:2" x14ac:dyDescent="0.25">
      <c r="A5395" s="57">
        <v>31282307</v>
      </c>
      <c r="B5395" s="58" t="s">
        <v>14772</v>
      </c>
    </row>
    <row r="5396" spans="1:2" x14ac:dyDescent="0.25">
      <c r="A5396" s="57">
        <v>31282308</v>
      </c>
      <c r="B5396" s="58" t="s">
        <v>8735</v>
      </c>
    </row>
    <row r="5397" spans="1:2" x14ac:dyDescent="0.25">
      <c r="A5397" s="57">
        <v>31282309</v>
      </c>
      <c r="B5397" s="58" t="s">
        <v>9794</v>
      </c>
    </row>
    <row r="5398" spans="1:2" x14ac:dyDescent="0.25">
      <c r="A5398" s="57">
        <v>31282310</v>
      </c>
      <c r="B5398" s="58" t="s">
        <v>12973</v>
      </c>
    </row>
    <row r="5399" spans="1:2" x14ac:dyDescent="0.25">
      <c r="A5399" s="57">
        <v>31282311</v>
      </c>
      <c r="B5399" s="58" t="s">
        <v>4542</v>
      </c>
    </row>
    <row r="5400" spans="1:2" x14ac:dyDescent="0.25">
      <c r="A5400" s="57">
        <v>31282312</v>
      </c>
      <c r="B5400" s="58" t="s">
        <v>8464</v>
      </c>
    </row>
    <row r="5401" spans="1:2" x14ac:dyDescent="0.25">
      <c r="A5401" s="57">
        <v>31282313</v>
      </c>
      <c r="B5401" s="58" t="s">
        <v>8810</v>
      </c>
    </row>
    <row r="5402" spans="1:2" x14ac:dyDescent="0.25">
      <c r="A5402" s="57">
        <v>31282314</v>
      </c>
      <c r="B5402" s="58" t="s">
        <v>13588</v>
      </c>
    </row>
    <row r="5403" spans="1:2" x14ac:dyDescent="0.25">
      <c r="A5403" s="57">
        <v>31282315</v>
      </c>
      <c r="B5403" s="58" t="s">
        <v>16445</v>
      </c>
    </row>
    <row r="5404" spans="1:2" x14ac:dyDescent="0.25">
      <c r="A5404" s="57">
        <v>31282316</v>
      </c>
      <c r="B5404" s="58" t="s">
        <v>5021</v>
      </c>
    </row>
    <row r="5405" spans="1:2" x14ac:dyDescent="0.25">
      <c r="A5405" s="57">
        <v>31282317</v>
      </c>
      <c r="B5405" s="58" t="s">
        <v>13435</v>
      </c>
    </row>
    <row r="5406" spans="1:2" x14ac:dyDescent="0.25">
      <c r="A5406" s="57">
        <v>31282318</v>
      </c>
      <c r="B5406" s="58" t="s">
        <v>10598</v>
      </c>
    </row>
    <row r="5407" spans="1:2" x14ac:dyDescent="0.25">
      <c r="A5407" s="57">
        <v>31282319</v>
      </c>
      <c r="B5407" s="58" t="s">
        <v>9258</v>
      </c>
    </row>
    <row r="5408" spans="1:2" x14ac:dyDescent="0.25">
      <c r="A5408" s="57">
        <v>31282401</v>
      </c>
      <c r="B5408" s="58" t="s">
        <v>13755</v>
      </c>
    </row>
    <row r="5409" spans="1:2" x14ac:dyDescent="0.25">
      <c r="A5409" s="57">
        <v>31282402</v>
      </c>
      <c r="B5409" s="58" t="s">
        <v>10042</v>
      </c>
    </row>
    <row r="5410" spans="1:2" x14ac:dyDescent="0.25">
      <c r="A5410" s="57">
        <v>31282403</v>
      </c>
      <c r="B5410" s="58" t="s">
        <v>15526</v>
      </c>
    </row>
    <row r="5411" spans="1:2" x14ac:dyDescent="0.25">
      <c r="A5411" s="57">
        <v>31282404</v>
      </c>
      <c r="B5411" s="58" t="s">
        <v>6580</v>
      </c>
    </row>
    <row r="5412" spans="1:2" x14ac:dyDescent="0.25">
      <c r="A5412" s="57">
        <v>31282405</v>
      </c>
      <c r="B5412" s="58" t="s">
        <v>13611</v>
      </c>
    </row>
    <row r="5413" spans="1:2" x14ac:dyDescent="0.25">
      <c r="A5413" s="57">
        <v>31282406</v>
      </c>
      <c r="B5413" s="58" t="s">
        <v>11347</v>
      </c>
    </row>
    <row r="5414" spans="1:2" x14ac:dyDescent="0.25">
      <c r="A5414" s="57">
        <v>31282407</v>
      </c>
      <c r="B5414" s="58" t="s">
        <v>14831</v>
      </c>
    </row>
    <row r="5415" spans="1:2" x14ac:dyDescent="0.25">
      <c r="A5415" s="57">
        <v>31282408</v>
      </c>
      <c r="B5415" s="58" t="s">
        <v>5354</v>
      </c>
    </row>
    <row r="5416" spans="1:2" x14ac:dyDescent="0.25">
      <c r="A5416" s="57">
        <v>31282409</v>
      </c>
      <c r="B5416" s="58" t="s">
        <v>2524</v>
      </c>
    </row>
    <row r="5417" spans="1:2" x14ac:dyDescent="0.25">
      <c r="A5417" s="57">
        <v>31282410</v>
      </c>
      <c r="B5417" s="58" t="s">
        <v>11567</v>
      </c>
    </row>
    <row r="5418" spans="1:2" x14ac:dyDescent="0.25">
      <c r="A5418" s="57">
        <v>31282411</v>
      </c>
      <c r="B5418" s="58" t="s">
        <v>15637</v>
      </c>
    </row>
    <row r="5419" spans="1:2" x14ac:dyDescent="0.25">
      <c r="A5419" s="57">
        <v>31282412</v>
      </c>
      <c r="B5419" s="58" t="s">
        <v>2552</v>
      </c>
    </row>
    <row r="5420" spans="1:2" x14ac:dyDescent="0.25">
      <c r="A5420" s="57">
        <v>31282413</v>
      </c>
      <c r="B5420" s="58" t="s">
        <v>11956</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5368</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18671</v>
      </c>
    </row>
    <row r="5429" spans="1:2" x14ac:dyDescent="0.25">
      <c r="A5429" s="57">
        <v>31291103</v>
      </c>
      <c r="B5429" s="58" t="s">
        <v>865</v>
      </c>
    </row>
    <row r="5430" spans="1:2" x14ac:dyDescent="0.25">
      <c r="A5430" s="57">
        <v>31291104</v>
      </c>
      <c r="B5430" s="58" t="s">
        <v>12298</v>
      </c>
    </row>
    <row r="5431" spans="1:2" x14ac:dyDescent="0.25">
      <c r="A5431" s="57">
        <v>31291105</v>
      </c>
      <c r="B5431" s="58" t="s">
        <v>13749</v>
      </c>
    </row>
    <row r="5432" spans="1:2" x14ac:dyDescent="0.25">
      <c r="A5432" s="57">
        <v>31291106</v>
      </c>
      <c r="B5432" s="58" t="s">
        <v>18063</v>
      </c>
    </row>
    <row r="5433" spans="1:2" x14ac:dyDescent="0.25">
      <c r="A5433" s="57">
        <v>31291107</v>
      </c>
      <c r="B5433" s="58" t="s">
        <v>15728</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11130</v>
      </c>
    </row>
    <row r="5438" spans="1:2" x14ac:dyDescent="0.25">
      <c r="A5438" s="57">
        <v>31291112</v>
      </c>
      <c r="B5438" s="58" t="s">
        <v>18553</v>
      </c>
    </row>
    <row r="5439" spans="1:2" x14ac:dyDescent="0.25">
      <c r="A5439" s="57">
        <v>31291113</v>
      </c>
      <c r="B5439" s="58" t="s">
        <v>12559</v>
      </c>
    </row>
    <row r="5440" spans="1:2" x14ac:dyDescent="0.25">
      <c r="A5440" s="57">
        <v>31291114</v>
      </c>
      <c r="B5440" s="58" t="s">
        <v>12230</v>
      </c>
    </row>
    <row r="5441" spans="1:2" x14ac:dyDescent="0.25">
      <c r="A5441" s="57">
        <v>31291115</v>
      </c>
      <c r="B5441" s="58" t="s">
        <v>15734</v>
      </c>
    </row>
    <row r="5442" spans="1:2" x14ac:dyDescent="0.25">
      <c r="A5442" s="57">
        <v>31291116</v>
      </c>
      <c r="B5442" s="58" t="s">
        <v>463</v>
      </c>
    </row>
    <row r="5443" spans="1:2" x14ac:dyDescent="0.25">
      <c r="A5443" s="57">
        <v>31291117</v>
      </c>
      <c r="B5443" s="58" t="s">
        <v>11494</v>
      </c>
    </row>
    <row r="5444" spans="1:2" x14ac:dyDescent="0.25">
      <c r="A5444" s="57">
        <v>31291118</v>
      </c>
      <c r="B5444" s="58" t="s">
        <v>15129</v>
      </c>
    </row>
    <row r="5445" spans="1:2" x14ac:dyDescent="0.25">
      <c r="A5445" s="57">
        <v>31291119</v>
      </c>
      <c r="B5445" s="58" t="s">
        <v>2893</v>
      </c>
    </row>
    <row r="5446" spans="1:2" x14ac:dyDescent="0.25">
      <c r="A5446" s="57">
        <v>31291120</v>
      </c>
      <c r="B5446" s="58" t="s">
        <v>13722</v>
      </c>
    </row>
    <row r="5447" spans="1:2" x14ac:dyDescent="0.25">
      <c r="A5447" s="57">
        <v>31291201</v>
      </c>
      <c r="B5447" s="58" t="s">
        <v>5989</v>
      </c>
    </row>
    <row r="5448" spans="1:2" x14ac:dyDescent="0.25">
      <c r="A5448" s="57">
        <v>31291202</v>
      </c>
      <c r="B5448" s="58" t="s">
        <v>18233</v>
      </c>
    </row>
    <row r="5449" spans="1:2" x14ac:dyDescent="0.25">
      <c r="A5449" s="57">
        <v>31291203</v>
      </c>
      <c r="B5449" s="58" t="s">
        <v>7611</v>
      </c>
    </row>
    <row r="5450" spans="1:2" x14ac:dyDescent="0.25">
      <c r="A5450" s="57">
        <v>31291204</v>
      </c>
      <c r="B5450" s="58" t="s">
        <v>12241</v>
      </c>
    </row>
    <row r="5451" spans="1:2" x14ac:dyDescent="0.25">
      <c r="A5451" s="57">
        <v>31291205</v>
      </c>
      <c r="B5451" s="58" t="s">
        <v>2517</v>
      </c>
    </row>
    <row r="5452" spans="1:2" x14ac:dyDescent="0.25">
      <c r="A5452" s="57">
        <v>31291206</v>
      </c>
      <c r="B5452" s="58" t="s">
        <v>9885</v>
      </c>
    </row>
    <row r="5453" spans="1:2" x14ac:dyDescent="0.25">
      <c r="A5453" s="57">
        <v>31291207</v>
      </c>
      <c r="B5453" s="58" t="s">
        <v>16844</v>
      </c>
    </row>
    <row r="5454" spans="1:2" x14ac:dyDescent="0.25">
      <c r="A5454" s="57">
        <v>31291208</v>
      </c>
      <c r="B5454" s="58" t="s">
        <v>14319</v>
      </c>
    </row>
    <row r="5455" spans="1:2" x14ac:dyDescent="0.25">
      <c r="A5455" s="57">
        <v>31291209</v>
      </c>
      <c r="B5455" s="58" t="s">
        <v>8334</v>
      </c>
    </row>
    <row r="5456" spans="1:2" x14ac:dyDescent="0.25">
      <c r="A5456" s="57">
        <v>31291210</v>
      </c>
      <c r="B5456" s="58" t="s">
        <v>17622</v>
      </c>
    </row>
    <row r="5457" spans="1:2" x14ac:dyDescent="0.25">
      <c r="A5457" s="57">
        <v>31291211</v>
      </c>
      <c r="B5457" s="58" t="s">
        <v>5129</v>
      </c>
    </row>
    <row r="5458" spans="1:2" x14ac:dyDescent="0.25">
      <c r="A5458" s="57">
        <v>31291212</v>
      </c>
      <c r="B5458" s="58" t="s">
        <v>7604</v>
      </c>
    </row>
    <row r="5459" spans="1:2" x14ac:dyDescent="0.25">
      <c r="A5459" s="57">
        <v>31291213</v>
      </c>
      <c r="B5459" s="58" t="s">
        <v>11821</v>
      </c>
    </row>
    <row r="5460" spans="1:2" x14ac:dyDescent="0.25">
      <c r="A5460" s="57">
        <v>31291214</v>
      </c>
      <c r="B5460" s="58" t="s">
        <v>103</v>
      </c>
    </row>
    <row r="5461" spans="1:2" x14ac:dyDescent="0.25">
      <c r="A5461" s="57">
        <v>31291215</v>
      </c>
      <c r="B5461" s="58" t="s">
        <v>9668</v>
      </c>
    </row>
    <row r="5462" spans="1:2" x14ac:dyDescent="0.25">
      <c r="A5462" s="57">
        <v>31291216</v>
      </c>
      <c r="B5462" s="58" t="s">
        <v>4232</v>
      </c>
    </row>
    <row r="5463" spans="1:2" x14ac:dyDescent="0.25">
      <c r="A5463" s="57">
        <v>31291217</v>
      </c>
      <c r="B5463" s="58" t="s">
        <v>6671</v>
      </c>
    </row>
    <row r="5464" spans="1:2" x14ac:dyDescent="0.25">
      <c r="A5464" s="57">
        <v>31291218</v>
      </c>
      <c r="B5464" s="58" t="s">
        <v>14696</v>
      </c>
    </row>
    <row r="5465" spans="1:2" x14ac:dyDescent="0.25">
      <c r="A5465" s="57">
        <v>31291219</v>
      </c>
      <c r="B5465" s="58" t="s">
        <v>12853</v>
      </c>
    </row>
    <row r="5466" spans="1:2" x14ac:dyDescent="0.25">
      <c r="A5466" s="57">
        <v>31291220</v>
      </c>
      <c r="B5466" s="58" t="s">
        <v>3836</v>
      </c>
    </row>
    <row r="5467" spans="1:2" x14ac:dyDescent="0.25">
      <c r="A5467" s="57">
        <v>31291301</v>
      </c>
      <c r="B5467" s="58" t="s">
        <v>16161</v>
      </c>
    </row>
    <row r="5468" spans="1:2" x14ac:dyDescent="0.25">
      <c r="A5468" s="57">
        <v>31291302</v>
      </c>
      <c r="B5468" s="58" t="s">
        <v>10967</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4961</v>
      </c>
    </row>
    <row r="5473" spans="1:2" x14ac:dyDescent="0.25">
      <c r="A5473" s="57">
        <v>31291307</v>
      </c>
      <c r="B5473" s="58" t="s">
        <v>13332</v>
      </c>
    </row>
    <row r="5474" spans="1:2" x14ac:dyDescent="0.25">
      <c r="A5474" s="57">
        <v>31291308</v>
      </c>
      <c r="B5474" s="58" t="s">
        <v>18610</v>
      </c>
    </row>
    <row r="5475" spans="1:2" x14ac:dyDescent="0.25">
      <c r="A5475" s="57">
        <v>31291309</v>
      </c>
      <c r="B5475" s="58" t="s">
        <v>2811</v>
      </c>
    </row>
    <row r="5476" spans="1:2" x14ac:dyDescent="0.25">
      <c r="A5476" s="57">
        <v>31291310</v>
      </c>
      <c r="B5476" s="58" t="s">
        <v>7340</v>
      </c>
    </row>
    <row r="5477" spans="1:2" x14ac:dyDescent="0.25">
      <c r="A5477" s="57">
        <v>31291311</v>
      </c>
      <c r="B5477" s="58" t="s">
        <v>5725</v>
      </c>
    </row>
    <row r="5478" spans="1:2" x14ac:dyDescent="0.25">
      <c r="A5478" s="57">
        <v>31291312</v>
      </c>
      <c r="B5478" s="58" t="s">
        <v>10263</v>
      </c>
    </row>
    <row r="5479" spans="1:2" x14ac:dyDescent="0.25">
      <c r="A5479" s="57">
        <v>31291313</v>
      </c>
      <c r="B5479" s="58" t="s">
        <v>3941</v>
      </c>
    </row>
    <row r="5480" spans="1:2" x14ac:dyDescent="0.25">
      <c r="A5480" s="57">
        <v>31291314</v>
      </c>
      <c r="B5480" s="58" t="s">
        <v>16744</v>
      </c>
    </row>
    <row r="5481" spans="1:2" x14ac:dyDescent="0.25">
      <c r="A5481" s="57">
        <v>31291315</v>
      </c>
      <c r="B5481" s="58" t="s">
        <v>10121</v>
      </c>
    </row>
    <row r="5482" spans="1:2" x14ac:dyDescent="0.25">
      <c r="A5482" s="57">
        <v>31291316</v>
      </c>
      <c r="B5482" s="58" t="s">
        <v>4842</v>
      </c>
    </row>
    <row r="5483" spans="1:2" x14ac:dyDescent="0.25">
      <c r="A5483" s="57">
        <v>31291317</v>
      </c>
      <c r="B5483" s="58" t="s">
        <v>16873</v>
      </c>
    </row>
    <row r="5484" spans="1:2" x14ac:dyDescent="0.25">
      <c r="A5484" s="57">
        <v>31291318</v>
      </c>
      <c r="B5484" s="58" t="s">
        <v>15029</v>
      </c>
    </row>
    <row r="5485" spans="1:2" x14ac:dyDescent="0.25">
      <c r="A5485" s="57">
        <v>31291319</v>
      </c>
      <c r="B5485" s="58" t="s">
        <v>4591</v>
      </c>
    </row>
    <row r="5486" spans="1:2" x14ac:dyDescent="0.25">
      <c r="A5486" s="57">
        <v>31291320</v>
      </c>
      <c r="B5486" s="58" t="s">
        <v>1716</v>
      </c>
    </row>
    <row r="5487" spans="1:2" x14ac:dyDescent="0.25">
      <c r="A5487" s="57">
        <v>31291401</v>
      </c>
      <c r="B5487" s="58" t="s">
        <v>9635</v>
      </c>
    </row>
    <row r="5488" spans="1:2" x14ac:dyDescent="0.25">
      <c r="A5488" s="57">
        <v>31291402</v>
      </c>
      <c r="B5488" s="58" t="s">
        <v>14702</v>
      </c>
    </row>
    <row r="5489" spans="1:2" x14ac:dyDescent="0.25">
      <c r="A5489" s="57">
        <v>31291403</v>
      </c>
      <c r="B5489" s="58" t="s">
        <v>9554</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15651</v>
      </c>
    </row>
    <row r="5494" spans="1:2" x14ac:dyDescent="0.25">
      <c r="A5494" s="57">
        <v>31291408</v>
      </c>
      <c r="B5494" s="58" t="s">
        <v>13052</v>
      </c>
    </row>
    <row r="5495" spans="1:2" x14ac:dyDescent="0.25">
      <c r="A5495" s="57">
        <v>31291409</v>
      </c>
      <c r="B5495" s="58" t="s">
        <v>3200</v>
      </c>
    </row>
    <row r="5496" spans="1:2" x14ac:dyDescent="0.25">
      <c r="A5496" s="57">
        <v>31291410</v>
      </c>
      <c r="B5496" s="58" t="s">
        <v>17976</v>
      </c>
    </row>
    <row r="5497" spans="1:2" x14ac:dyDescent="0.25">
      <c r="A5497" s="57">
        <v>31291411</v>
      </c>
      <c r="B5497" s="58" t="s">
        <v>13759</v>
      </c>
    </row>
    <row r="5498" spans="1:2" x14ac:dyDescent="0.25">
      <c r="A5498" s="57">
        <v>31291412</v>
      </c>
      <c r="B5498" s="58" t="s">
        <v>14766</v>
      </c>
    </row>
    <row r="5499" spans="1:2" x14ac:dyDescent="0.25">
      <c r="A5499" s="57">
        <v>31291413</v>
      </c>
      <c r="B5499" s="58" t="s">
        <v>11936</v>
      </c>
    </row>
    <row r="5500" spans="1:2" x14ac:dyDescent="0.25">
      <c r="A5500" s="57">
        <v>31291414</v>
      </c>
      <c r="B5500" s="58" t="s">
        <v>14339</v>
      </c>
    </row>
    <row r="5501" spans="1:2" x14ac:dyDescent="0.25">
      <c r="A5501" s="57">
        <v>31291415</v>
      </c>
      <c r="B5501" s="58" t="s">
        <v>17436</v>
      </c>
    </row>
    <row r="5502" spans="1:2" x14ac:dyDescent="0.25">
      <c r="A5502" s="57">
        <v>31291416</v>
      </c>
      <c r="B5502" s="58" t="s">
        <v>14779</v>
      </c>
    </row>
    <row r="5503" spans="1:2" x14ac:dyDescent="0.25">
      <c r="A5503" s="57">
        <v>31291417</v>
      </c>
      <c r="B5503" s="58" t="s">
        <v>6886</v>
      </c>
    </row>
    <row r="5504" spans="1:2" x14ac:dyDescent="0.25">
      <c r="A5504" s="57">
        <v>31291418</v>
      </c>
      <c r="B5504" s="58" t="s">
        <v>9520</v>
      </c>
    </row>
    <row r="5505" spans="1:2" x14ac:dyDescent="0.25">
      <c r="A5505" s="57">
        <v>31291419</v>
      </c>
      <c r="B5505" s="58" t="s">
        <v>3351</v>
      </c>
    </row>
    <row r="5506" spans="1:2" x14ac:dyDescent="0.25">
      <c r="A5506" s="57">
        <v>31291420</v>
      </c>
      <c r="B5506" s="58" t="s">
        <v>14383</v>
      </c>
    </row>
    <row r="5507" spans="1:2" x14ac:dyDescent="0.25">
      <c r="A5507" s="57">
        <v>31301101</v>
      </c>
      <c r="B5507" s="58" t="s">
        <v>10779</v>
      </c>
    </row>
    <row r="5508" spans="1:2" x14ac:dyDescent="0.25">
      <c r="A5508" s="57">
        <v>31301102</v>
      </c>
      <c r="B5508" s="58" t="s">
        <v>10617</v>
      </c>
    </row>
    <row r="5509" spans="1:2" x14ac:dyDescent="0.25">
      <c r="A5509" s="57">
        <v>31301103</v>
      </c>
      <c r="B5509" s="58" t="s">
        <v>5455</v>
      </c>
    </row>
    <row r="5510" spans="1:2" x14ac:dyDescent="0.25">
      <c r="A5510" s="57">
        <v>31301104</v>
      </c>
      <c r="B5510" s="58" t="s">
        <v>311</v>
      </c>
    </row>
    <row r="5511" spans="1:2" x14ac:dyDescent="0.25">
      <c r="A5511" s="57">
        <v>31301105</v>
      </c>
      <c r="B5511" s="58" t="s">
        <v>11880</v>
      </c>
    </row>
    <row r="5512" spans="1:2" x14ac:dyDescent="0.25">
      <c r="A5512" s="57">
        <v>31301106</v>
      </c>
      <c r="B5512" s="58" t="s">
        <v>12670</v>
      </c>
    </row>
    <row r="5513" spans="1:2" x14ac:dyDescent="0.25">
      <c r="A5513" s="57">
        <v>31301107</v>
      </c>
      <c r="B5513" s="58" t="s">
        <v>8189</v>
      </c>
    </row>
    <row r="5514" spans="1:2" x14ac:dyDescent="0.25">
      <c r="A5514" s="57">
        <v>31301108</v>
      </c>
      <c r="B5514" s="58" t="s">
        <v>788</v>
      </c>
    </row>
    <row r="5515" spans="1:2" x14ac:dyDescent="0.25">
      <c r="A5515" s="57">
        <v>31301109</v>
      </c>
      <c r="B5515" s="58" t="s">
        <v>9615</v>
      </c>
    </row>
    <row r="5516" spans="1:2" x14ac:dyDescent="0.25">
      <c r="A5516" s="57">
        <v>31301110</v>
      </c>
      <c r="B5516" s="58" t="s">
        <v>7372</v>
      </c>
    </row>
    <row r="5517" spans="1:2" x14ac:dyDescent="0.25">
      <c r="A5517" s="57">
        <v>31301111</v>
      </c>
      <c r="B5517" s="58" t="s">
        <v>9732</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10591</v>
      </c>
    </row>
    <row r="5522" spans="1:2" x14ac:dyDescent="0.25">
      <c r="A5522" s="57">
        <v>31301116</v>
      </c>
      <c r="B5522" s="58" t="s">
        <v>2242</v>
      </c>
    </row>
    <row r="5523" spans="1:2" x14ac:dyDescent="0.25">
      <c r="A5523" s="57">
        <v>31301117</v>
      </c>
      <c r="B5523" s="58" t="s">
        <v>13821</v>
      </c>
    </row>
    <row r="5524" spans="1:2" x14ac:dyDescent="0.25">
      <c r="A5524" s="57">
        <v>31301118</v>
      </c>
      <c r="B5524" s="58" t="s">
        <v>4450</v>
      </c>
    </row>
    <row r="5525" spans="1:2" x14ac:dyDescent="0.25">
      <c r="A5525" s="57">
        <v>31301119</v>
      </c>
      <c r="B5525" s="58" t="s">
        <v>13301</v>
      </c>
    </row>
    <row r="5526" spans="1:2" x14ac:dyDescent="0.25">
      <c r="A5526" s="57">
        <v>31301201</v>
      </c>
      <c r="B5526" s="58" t="s">
        <v>15255</v>
      </c>
    </row>
    <row r="5527" spans="1:2" x14ac:dyDescent="0.25">
      <c r="A5527" s="57">
        <v>31301202</v>
      </c>
      <c r="B5527" s="58" t="s">
        <v>9015</v>
      </c>
    </row>
    <row r="5528" spans="1:2" x14ac:dyDescent="0.25">
      <c r="A5528" s="57">
        <v>31301203</v>
      </c>
      <c r="B5528" s="58" t="s">
        <v>7503</v>
      </c>
    </row>
    <row r="5529" spans="1:2" x14ac:dyDescent="0.25">
      <c r="A5529" s="57">
        <v>31301204</v>
      </c>
      <c r="B5529" s="58" t="s">
        <v>1678</v>
      </c>
    </row>
    <row r="5530" spans="1:2" x14ac:dyDescent="0.25">
      <c r="A5530" s="57">
        <v>31301205</v>
      </c>
      <c r="B5530" s="58" t="s">
        <v>13473</v>
      </c>
    </row>
    <row r="5531" spans="1:2" x14ac:dyDescent="0.25">
      <c r="A5531" s="57">
        <v>31301206</v>
      </c>
      <c r="B5531" s="58" t="s">
        <v>4847</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4041</v>
      </c>
    </row>
    <row r="5536" spans="1:2" x14ac:dyDescent="0.25">
      <c r="A5536" s="57">
        <v>31301211</v>
      </c>
      <c r="B5536" s="58" t="s">
        <v>11483</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10346</v>
      </c>
    </row>
    <row r="5548" spans="1:2" x14ac:dyDescent="0.25">
      <c r="A5548" s="57">
        <v>31301304</v>
      </c>
      <c r="B5548" s="58" t="s">
        <v>17221</v>
      </c>
    </row>
    <row r="5549" spans="1:2" x14ac:dyDescent="0.25">
      <c r="A5549" s="57">
        <v>31301305</v>
      </c>
      <c r="B5549" s="58" t="s">
        <v>1476</v>
      </c>
    </row>
    <row r="5550" spans="1:2" x14ac:dyDescent="0.25">
      <c r="A5550" s="57">
        <v>31301306</v>
      </c>
      <c r="B5550" s="58" t="s">
        <v>14599</v>
      </c>
    </row>
    <row r="5551" spans="1:2" x14ac:dyDescent="0.25">
      <c r="A5551" s="57">
        <v>31301307</v>
      </c>
      <c r="B5551" s="58" t="s">
        <v>9198</v>
      </c>
    </row>
    <row r="5552" spans="1:2" x14ac:dyDescent="0.25">
      <c r="A5552" s="57">
        <v>31301308</v>
      </c>
      <c r="B5552" s="58" t="s">
        <v>18789</v>
      </c>
    </row>
    <row r="5553" spans="1:2" x14ac:dyDescent="0.25">
      <c r="A5553" s="57">
        <v>31301309</v>
      </c>
      <c r="B5553" s="58" t="s">
        <v>10207</v>
      </c>
    </row>
    <row r="5554" spans="1:2" x14ac:dyDescent="0.25">
      <c r="A5554" s="57">
        <v>31301310</v>
      </c>
      <c r="B5554" s="58" t="s">
        <v>13954</v>
      </c>
    </row>
    <row r="5555" spans="1:2" x14ac:dyDescent="0.25">
      <c r="A5555" s="57">
        <v>31301311</v>
      </c>
      <c r="B5555" s="58" t="s">
        <v>17261</v>
      </c>
    </row>
    <row r="5556" spans="1:2" x14ac:dyDescent="0.25">
      <c r="A5556" s="57">
        <v>31301312</v>
      </c>
      <c r="B5556" s="58" t="s">
        <v>18717</v>
      </c>
    </row>
    <row r="5557" spans="1:2" x14ac:dyDescent="0.25">
      <c r="A5557" s="57">
        <v>31301313</v>
      </c>
      <c r="B5557" s="58" t="s">
        <v>10190</v>
      </c>
    </row>
    <row r="5558" spans="1:2" x14ac:dyDescent="0.25">
      <c r="A5558" s="57">
        <v>31301314</v>
      </c>
      <c r="B5558" s="58" t="s">
        <v>1833</v>
      </c>
    </row>
    <row r="5559" spans="1:2" x14ac:dyDescent="0.25">
      <c r="A5559" s="57">
        <v>31301315</v>
      </c>
      <c r="B5559" s="58" t="s">
        <v>11185</v>
      </c>
    </row>
    <row r="5560" spans="1:2" x14ac:dyDescent="0.25">
      <c r="A5560" s="57">
        <v>31301316</v>
      </c>
      <c r="B5560" s="58" t="s">
        <v>699</v>
      </c>
    </row>
    <row r="5561" spans="1:2" x14ac:dyDescent="0.25">
      <c r="A5561" s="57">
        <v>31301317</v>
      </c>
      <c r="B5561" s="58" t="s">
        <v>12836</v>
      </c>
    </row>
    <row r="5562" spans="1:2" x14ac:dyDescent="0.25">
      <c r="A5562" s="57">
        <v>31301318</v>
      </c>
      <c r="B5562" s="58" t="s">
        <v>17193</v>
      </c>
    </row>
    <row r="5563" spans="1:2" x14ac:dyDescent="0.25">
      <c r="A5563" s="57">
        <v>31301319</v>
      </c>
      <c r="B5563" s="58" t="s">
        <v>12041</v>
      </c>
    </row>
    <row r="5564" spans="1:2" x14ac:dyDescent="0.25">
      <c r="A5564" s="57">
        <v>31301401</v>
      </c>
      <c r="B5564" s="58" t="s">
        <v>8527</v>
      </c>
    </row>
    <row r="5565" spans="1:2" x14ac:dyDescent="0.25">
      <c r="A5565" s="57">
        <v>31301402</v>
      </c>
      <c r="B5565" s="58" t="s">
        <v>127</v>
      </c>
    </row>
    <row r="5566" spans="1:2" x14ac:dyDescent="0.25">
      <c r="A5566" s="57">
        <v>31301403</v>
      </c>
      <c r="B5566" s="58" t="s">
        <v>16270</v>
      </c>
    </row>
    <row r="5567" spans="1:2" x14ac:dyDescent="0.25">
      <c r="A5567" s="57">
        <v>31301404</v>
      </c>
      <c r="B5567" s="58" t="s">
        <v>8937</v>
      </c>
    </row>
    <row r="5568" spans="1:2" x14ac:dyDescent="0.25">
      <c r="A5568" s="57">
        <v>31301405</v>
      </c>
      <c r="B5568" s="58" t="s">
        <v>11451</v>
      </c>
    </row>
    <row r="5569" spans="1:2" x14ac:dyDescent="0.25">
      <c r="A5569" s="57">
        <v>31301406</v>
      </c>
      <c r="B5569" s="58" t="s">
        <v>12768</v>
      </c>
    </row>
    <row r="5570" spans="1:2" x14ac:dyDescent="0.25">
      <c r="A5570" s="57">
        <v>31301407</v>
      </c>
      <c r="B5570" s="58" t="s">
        <v>2823</v>
      </c>
    </row>
    <row r="5571" spans="1:2" x14ac:dyDescent="0.25">
      <c r="A5571" s="57">
        <v>31301408</v>
      </c>
      <c r="B5571" s="58" t="s">
        <v>4753</v>
      </c>
    </row>
    <row r="5572" spans="1:2" x14ac:dyDescent="0.25">
      <c r="A5572" s="57">
        <v>31301409</v>
      </c>
      <c r="B5572" s="58" t="s">
        <v>17251</v>
      </c>
    </row>
    <row r="5573" spans="1:2" x14ac:dyDescent="0.25">
      <c r="A5573" s="57">
        <v>31301410</v>
      </c>
      <c r="B5573" s="58" t="s">
        <v>11225</v>
      </c>
    </row>
    <row r="5574" spans="1:2" x14ac:dyDescent="0.25">
      <c r="A5574" s="57">
        <v>31301411</v>
      </c>
      <c r="B5574" s="58" t="s">
        <v>6995</v>
      </c>
    </row>
    <row r="5575" spans="1:2" x14ac:dyDescent="0.25">
      <c r="A5575" s="57">
        <v>31301412</v>
      </c>
      <c r="B5575" s="58" t="s">
        <v>13984</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18036</v>
      </c>
    </row>
    <row r="5580" spans="1:2" x14ac:dyDescent="0.25">
      <c r="A5580" s="57">
        <v>31301417</v>
      </c>
      <c r="B5580" s="58" t="s">
        <v>8614</v>
      </c>
    </row>
    <row r="5581" spans="1:2" x14ac:dyDescent="0.25">
      <c r="A5581" s="57">
        <v>31301418</v>
      </c>
      <c r="B5581" s="58" t="s">
        <v>2383</v>
      </c>
    </row>
    <row r="5582" spans="1:2" x14ac:dyDescent="0.25">
      <c r="A5582" s="57">
        <v>31301419</v>
      </c>
      <c r="B5582" s="58" t="s">
        <v>11017</v>
      </c>
    </row>
    <row r="5583" spans="1:2" x14ac:dyDescent="0.25">
      <c r="A5583" s="57">
        <v>31301501</v>
      </c>
      <c r="B5583" s="58" t="s">
        <v>14207</v>
      </c>
    </row>
    <row r="5584" spans="1:2" x14ac:dyDescent="0.25">
      <c r="A5584" s="57">
        <v>31301502</v>
      </c>
      <c r="B5584" s="58" t="s">
        <v>14196</v>
      </c>
    </row>
    <row r="5585" spans="1:2" x14ac:dyDescent="0.25">
      <c r="A5585" s="57">
        <v>31301503</v>
      </c>
      <c r="B5585" s="58" t="s">
        <v>12132</v>
      </c>
    </row>
    <row r="5586" spans="1:2" x14ac:dyDescent="0.25">
      <c r="A5586" s="57">
        <v>31301504</v>
      </c>
      <c r="B5586" s="58" t="s">
        <v>9906</v>
      </c>
    </row>
    <row r="5587" spans="1:2" x14ac:dyDescent="0.25">
      <c r="A5587" s="57">
        <v>31301505</v>
      </c>
      <c r="B5587" s="58" t="s">
        <v>4934</v>
      </c>
    </row>
    <row r="5588" spans="1:2" x14ac:dyDescent="0.25">
      <c r="A5588" s="57">
        <v>31301506</v>
      </c>
      <c r="B5588" s="58" t="s">
        <v>3456</v>
      </c>
    </row>
    <row r="5589" spans="1:2" x14ac:dyDescent="0.25">
      <c r="A5589" s="57">
        <v>31301507</v>
      </c>
      <c r="B5589" s="58" t="s">
        <v>13307</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9620</v>
      </c>
    </row>
    <row r="5596" spans="1:2" x14ac:dyDescent="0.25">
      <c r="A5596" s="57">
        <v>31301514</v>
      </c>
      <c r="B5596" s="58" t="s">
        <v>3529</v>
      </c>
    </row>
    <row r="5597" spans="1:2" x14ac:dyDescent="0.25">
      <c r="A5597" s="57">
        <v>31301515</v>
      </c>
      <c r="B5597" s="58" t="s">
        <v>12962</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9142</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14720</v>
      </c>
    </row>
    <row r="5606" spans="1:2" x14ac:dyDescent="0.25">
      <c r="A5606" s="57">
        <v>31311105</v>
      </c>
      <c r="B5606" s="58" t="s">
        <v>12864</v>
      </c>
    </row>
    <row r="5607" spans="1:2" x14ac:dyDescent="0.25">
      <c r="A5607" s="57">
        <v>31311106</v>
      </c>
      <c r="B5607" s="58" t="s">
        <v>7791</v>
      </c>
    </row>
    <row r="5608" spans="1:2" x14ac:dyDescent="0.25">
      <c r="A5608" s="57">
        <v>31311109</v>
      </c>
      <c r="B5608" s="58" t="s">
        <v>9713</v>
      </c>
    </row>
    <row r="5609" spans="1:2" x14ac:dyDescent="0.25">
      <c r="A5609" s="57">
        <v>31311110</v>
      </c>
      <c r="B5609" s="58" t="s">
        <v>6846</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7888</v>
      </c>
    </row>
    <row r="5614" spans="1:2" x14ac:dyDescent="0.25">
      <c r="A5614" s="57">
        <v>31311202</v>
      </c>
      <c r="B5614" s="58" t="s">
        <v>11244</v>
      </c>
    </row>
    <row r="5615" spans="1:2" x14ac:dyDescent="0.25">
      <c r="A5615" s="57">
        <v>31311203</v>
      </c>
      <c r="B5615" s="58" t="s">
        <v>11072</v>
      </c>
    </row>
    <row r="5616" spans="1:2" x14ac:dyDescent="0.25">
      <c r="A5616" s="57">
        <v>31311204</v>
      </c>
      <c r="B5616" s="58" t="s">
        <v>17064</v>
      </c>
    </row>
    <row r="5617" spans="1:2" x14ac:dyDescent="0.25">
      <c r="A5617" s="57">
        <v>31311205</v>
      </c>
      <c r="B5617" s="58" t="s">
        <v>15917</v>
      </c>
    </row>
    <row r="5618" spans="1:2" x14ac:dyDescent="0.25">
      <c r="A5618" s="57">
        <v>31311206</v>
      </c>
      <c r="B5618" s="58" t="s">
        <v>10092</v>
      </c>
    </row>
    <row r="5619" spans="1:2" x14ac:dyDescent="0.25">
      <c r="A5619" s="57">
        <v>31311209</v>
      </c>
      <c r="B5619" s="58" t="s">
        <v>9893</v>
      </c>
    </row>
    <row r="5620" spans="1:2" x14ac:dyDescent="0.25">
      <c r="A5620" s="57">
        <v>31311210</v>
      </c>
      <c r="B5620" s="58" t="s">
        <v>1992</v>
      </c>
    </row>
    <row r="5621" spans="1:2" x14ac:dyDescent="0.25">
      <c r="A5621" s="57">
        <v>31311211</v>
      </c>
      <c r="B5621" s="58" t="s">
        <v>12575</v>
      </c>
    </row>
    <row r="5622" spans="1:2" x14ac:dyDescent="0.25">
      <c r="A5622" s="57">
        <v>31311212</v>
      </c>
      <c r="B5622" s="58" t="s">
        <v>10830</v>
      </c>
    </row>
    <row r="5623" spans="1:2" x14ac:dyDescent="0.25">
      <c r="A5623" s="57">
        <v>31311213</v>
      </c>
      <c r="B5623" s="58" t="s">
        <v>6544</v>
      </c>
    </row>
    <row r="5624" spans="1:2" x14ac:dyDescent="0.25">
      <c r="A5624" s="57">
        <v>31311301</v>
      </c>
      <c r="B5624" s="58" t="s">
        <v>12039</v>
      </c>
    </row>
    <row r="5625" spans="1:2" x14ac:dyDescent="0.25">
      <c r="A5625" s="57">
        <v>31311302</v>
      </c>
      <c r="B5625" s="58" t="s">
        <v>17548</v>
      </c>
    </row>
    <row r="5626" spans="1:2" x14ac:dyDescent="0.25">
      <c r="A5626" s="57">
        <v>31311303</v>
      </c>
      <c r="B5626" s="58" t="s">
        <v>10280</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12594</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9809</v>
      </c>
    </row>
    <row r="5637" spans="1:2" x14ac:dyDescent="0.25">
      <c r="A5637" s="57">
        <v>31311403</v>
      </c>
      <c r="B5637" s="58" t="s">
        <v>9925</v>
      </c>
    </row>
    <row r="5638" spans="1:2" x14ac:dyDescent="0.25">
      <c r="A5638" s="57">
        <v>31311404</v>
      </c>
      <c r="B5638" s="58" t="s">
        <v>12690</v>
      </c>
    </row>
    <row r="5639" spans="1:2" x14ac:dyDescent="0.25">
      <c r="A5639" s="57">
        <v>31311405</v>
      </c>
      <c r="B5639" s="58" t="s">
        <v>12738</v>
      </c>
    </row>
    <row r="5640" spans="1:2" x14ac:dyDescent="0.25">
      <c r="A5640" s="57">
        <v>31311406</v>
      </c>
      <c r="B5640" s="58" t="s">
        <v>16127</v>
      </c>
    </row>
    <row r="5641" spans="1:2" x14ac:dyDescent="0.25">
      <c r="A5641" s="57">
        <v>31311409</v>
      </c>
      <c r="B5641" s="58" t="s">
        <v>3783</v>
      </c>
    </row>
    <row r="5642" spans="1:2" x14ac:dyDescent="0.25">
      <c r="A5642" s="57">
        <v>31311410</v>
      </c>
      <c r="B5642" s="58" t="s">
        <v>12931</v>
      </c>
    </row>
    <row r="5643" spans="1:2" x14ac:dyDescent="0.25">
      <c r="A5643" s="57">
        <v>31311411</v>
      </c>
      <c r="B5643" s="58" t="s">
        <v>4340</v>
      </c>
    </row>
    <row r="5644" spans="1:2" x14ac:dyDescent="0.25">
      <c r="A5644" s="57">
        <v>31311412</v>
      </c>
      <c r="B5644" s="58" t="s">
        <v>9726</v>
      </c>
    </row>
    <row r="5645" spans="1:2" x14ac:dyDescent="0.25">
      <c r="A5645" s="57">
        <v>31311413</v>
      </c>
      <c r="B5645" s="58" t="s">
        <v>17916</v>
      </c>
    </row>
    <row r="5646" spans="1:2" x14ac:dyDescent="0.25">
      <c r="A5646" s="57">
        <v>31311501</v>
      </c>
      <c r="B5646" s="58" t="s">
        <v>11580</v>
      </c>
    </row>
    <row r="5647" spans="1:2" x14ac:dyDescent="0.25">
      <c r="A5647" s="57">
        <v>31311502</v>
      </c>
      <c r="B5647" s="58" t="s">
        <v>9542</v>
      </c>
    </row>
    <row r="5648" spans="1:2" x14ac:dyDescent="0.25">
      <c r="A5648" s="57">
        <v>31311503</v>
      </c>
      <c r="B5648" s="58" t="s">
        <v>1443</v>
      </c>
    </row>
    <row r="5649" spans="1:2" x14ac:dyDescent="0.25">
      <c r="A5649" s="57">
        <v>31311504</v>
      </c>
      <c r="B5649" s="58" t="s">
        <v>5883</v>
      </c>
    </row>
    <row r="5650" spans="1:2" x14ac:dyDescent="0.25">
      <c r="A5650" s="57">
        <v>31311505</v>
      </c>
      <c r="B5650" s="58" t="s">
        <v>16659</v>
      </c>
    </row>
    <row r="5651" spans="1:2" x14ac:dyDescent="0.25">
      <c r="A5651" s="57">
        <v>31311506</v>
      </c>
      <c r="B5651" s="58" t="s">
        <v>12435</v>
      </c>
    </row>
    <row r="5652" spans="1:2" x14ac:dyDescent="0.25">
      <c r="A5652" s="57">
        <v>31311509</v>
      </c>
      <c r="B5652" s="58" t="s">
        <v>6582</v>
      </c>
    </row>
    <row r="5653" spans="1:2" x14ac:dyDescent="0.25">
      <c r="A5653" s="57">
        <v>31311510</v>
      </c>
      <c r="B5653" s="58" t="s">
        <v>16989</v>
      </c>
    </row>
    <row r="5654" spans="1:2" x14ac:dyDescent="0.25">
      <c r="A5654" s="57">
        <v>31311511</v>
      </c>
      <c r="B5654" s="58" t="s">
        <v>17258</v>
      </c>
    </row>
    <row r="5655" spans="1:2" x14ac:dyDescent="0.25">
      <c r="A5655" s="57">
        <v>31311512</v>
      </c>
      <c r="B5655" s="58" t="s">
        <v>10927</v>
      </c>
    </row>
    <row r="5656" spans="1:2" x14ac:dyDescent="0.25">
      <c r="A5656" s="57">
        <v>31311513</v>
      </c>
      <c r="B5656" s="58" t="s">
        <v>4981</v>
      </c>
    </row>
    <row r="5657" spans="1:2" x14ac:dyDescent="0.25">
      <c r="A5657" s="57">
        <v>31311601</v>
      </c>
      <c r="B5657" s="58" t="s">
        <v>13499</v>
      </c>
    </row>
    <row r="5658" spans="1:2" x14ac:dyDescent="0.25">
      <c r="A5658" s="57">
        <v>31311602</v>
      </c>
      <c r="B5658" s="58" t="s">
        <v>8856</v>
      </c>
    </row>
    <row r="5659" spans="1:2" x14ac:dyDescent="0.25">
      <c r="A5659" s="57">
        <v>31311603</v>
      </c>
      <c r="B5659" s="58" t="s">
        <v>13236</v>
      </c>
    </row>
    <row r="5660" spans="1:2" x14ac:dyDescent="0.25">
      <c r="A5660" s="57">
        <v>31311604</v>
      </c>
      <c r="B5660" s="58" t="s">
        <v>2471</v>
      </c>
    </row>
    <row r="5661" spans="1:2" x14ac:dyDescent="0.25">
      <c r="A5661" s="57">
        <v>31311605</v>
      </c>
      <c r="B5661" s="58" t="s">
        <v>13796</v>
      </c>
    </row>
    <row r="5662" spans="1:2" x14ac:dyDescent="0.25">
      <c r="A5662" s="57">
        <v>31311606</v>
      </c>
      <c r="B5662" s="58" t="s">
        <v>15731</v>
      </c>
    </row>
    <row r="5663" spans="1:2" x14ac:dyDescent="0.25">
      <c r="A5663" s="57">
        <v>31311609</v>
      </c>
      <c r="B5663" s="58" t="s">
        <v>7366</v>
      </c>
    </row>
    <row r="5664" spans="1:2" x14ac:dyDescent="0.25">
      <c r="A5664" s="57">
        <v>31311610</v>
      </c>
      <c r="B5664" s="58" t="s">
        <v>15505</v>
      </c>
    </row>
    <row r="5665" spans="1:2" x14ac:dyDescent="0.25">
      <c r="A5665" s="57">
        <v>31311611</v>
      </c>
      <c r="B5665" s="58" t="s">
        <v>10074</v>
      </c>
    </row>
    <row r="5666" spans="1:2" x14ac:dyDescent="0.25">
      <c r="A5666" s="57">
        <v>31311612</v>
      </c>
      <c r="B5666" s="58" t="s">
        <v>15580</v>
      </c>
    </row>
    <row r="5667" spans="1:2" x14ac:dyDescent="0.25">
      <c r="A5667" s="57">
        <v>31311613</v>
      </c>
      <c r="B5667" s="58" t="s">
        <v>11652</v>
      </c>
    </row>
    <row r="5668" spans="1:2" x14ac:dyDescent="0.25">
      <c r="A5668" s="57">
        <v>31311701</v>
      </c>
      <c r="B5668" s="58" t="s">
        <v>12572</v>
      </c>
    </row>
    <row r="5669" spans="1:2" x14ac:dyDescent="0.25">
      <c r="A5669" s="57">
        <v>31311702</v>
      </c>
      <c r="B5669" s="58" t="s">
        <v>15347</v>
      </c>
    </row>
    <row r="5670" spans="1:2" x14ac:dyDescent="0.25">
      <c r="A5670" s="57">
        <v>31311703</v>
      </c>
      <c r="B5670" s="58" t="s">
        <v>9421</v>
      </c>
    </row>
    <row r="5671" spans="1:2" x14ac:dyDescent="0.25">
      <c r="A5671" s="57">
        <v>31311704</v>
      </c>
      <c r="B5671" s="58" t="s">
        <v>6498</v>
      </c>
    </row>
    <row r="5672" spans="1:2" x14ac:dyDescent="0.25">
      <c r="A5672" s="57">
        <v>31311705</v>
      </c>
      <c r="B5672" s="58" t="s">
        <v>18060</v>
      </c>
    </row>
    <row r="5673" spans="1:2" x14ac:dyDescent="0.25">
      <c r="A5673" s="57">
        <v>31311706</v>
      </c>
      <c r="B5673" s="58" t="s">
        <v>5983</v>
      </c>
    </row>
    <row r="5674" spans="1:2" x14ac:dyDescent="0.25">
      <c r="A5674" s="57">
        <v>31311709</v>
      </c>
      <c r="B5674" s="58" t="s">
        <v>13574</v>
      </c>
    </row>
    <row r="5675" spans="1:2" x14ac:dyDescent="0.25">
      <c r="A5675" s="57">
        <v>31311710</v>
      </c>
      <c r="B5675" s="58" t="s">
        <v>6384</v>
      </c>
    </row>
    <row r="5676" spans="1:2" x14ac:dyDescent="0.25">
      <c r="A5676" s="57">
        <v>31311711</v>
      </c>
      <c r="B5676" s="58" t="s">
        <v>6100</v>
      </c>
    </row>
    <row r="5677" spans="1:2" x14ac:dyDescent="0.25">
      <c r="A5677" s="57">
        <v>31311712</v>
      </c>
      <c r="B5677" s="58" t="s">
        <v>5536</v>
      </c>
    </row>
    <row r="5678" spans="1:2" x14ac:dyDescent="0.25">
      <c r="A5678" s="57">
        <v>31311713</v>
      </c>
      <c r="B5678" s="58" t="s">
        <v>2672</v>
      </c>
    </row>
    <row r="5679" spans="1:2" x14ac:dyDescent="0.25">
      <c r="A5679" s="57">
        <v>31321101</v>
      </c>
      <c r="B5679" s="58" t="s">
        <v>9287</v>
      </c>
    </row>
    <row r="5680" spans="1:2" x14ac:dyDescent="0.25">
      <c r="A5680" s="57">
        <v>31321102</v>
      </c>
      <c r="B5680" s="58" t="s">
        <v>10177</v>
      </c>
    </row>
    <row r="5681" spans="1:2" x14ac:dyDescent="0.25">
      <c r="A5681" s="57">
        <v>31321103</v>
      </c>
      <c r="B5681" s="58" t="s">
        <v>7594</v>
      </c>
    </row>
    <row r="5682" spans="1:2" x14ac:dyDescent="0.25">
      <c r="A5682" s="57">
        <v>31321104</v>
      </c>
      <c r="B5682" s="58" t="s">
        <v>6811</v>
      </c>
    </row>
    <row r="5683" spans="1:2" x14ac:dyDescent="0.25">
      <c r="A5683" s="57">
        <v>31321105</v>
      </c>
      <c r="B5683" s="58" t="s">
        <v>14316</v>
      </c>
    </row>
    <row r="5684" spans="1:2" x14ac:dyDescent="0.25">
      <c r="A5684" s="57">
        <v>31321106</v>
      </c>
      <c r="B5684" s="58" t="s">
        <v>10956</v>
      </c>
    </row>
    <row r="5685" spans="1:2" x14ac:dyDescent="0.25">
      <c r="A5685" s="57">
        <v>31321109</v>
      </c>
      <c r="B5685" s="58" t="s">
        <v>18154</v>
      </c>
    </row>
    <row r="5686" spans="1:2" x14ac:dyDescent="0.25">
      <c r="A5686" s="57">
        <v>31321110</v>
      </c>
      <c r="B5686" s="58" t="s">
        <v>10975</v>
      </c>
    </row>
    <row r="5687" spans="1:2" x14ac:dyDescent="0.25">
      <c r="A5687" s="57">
        <v>31321111</v>
      </c>
      <c r="B5687" s="58" t="s">
        <v>10315</v>
      </c>
    </row>
    <row r="5688" spans="1:2" x14ac:dyDescent="0.25">
      <c r="A5688" s="57">
        <v>31321112</v>
      </c>
      <c r="B5688" s="58" t="s">
        <v>9529</v>
      </c>
    </row>
    <row r="5689" spans="1:2" x14ac:dyDescent="0.25">
      <c r="A5689" s="57">
        <v>31321113</v>
      </c>
      <c r="B5689" s="58" t="s">
        <v>13726</v>
      </c>
    </row>
    <row r="5690" spans="1:2" x14ac:dyDescent="0.25">
      <c r="A5690" s="57">
        <v>31321201</v>
      </c>
      <c r="B5690" s="58" t="s">
        <v>1879</v>
      </c>
    </row>
    <row r="5691" spans="1:2" x14ac:dyDescent="0.25">
      <c r="A5691" s="57">
        <v>31321202</v>
      </c>
      <c r="B5691" s="58" t="s">
        <v>4463</v>
      </c>
    </row>
    <row r="5692" spans="1:2" x14ac:dyDescent="0.25">
      <c r="A5692" s="57">
        <v>31321203</v>
      </c>
      <c r="B5692" s="58" t="s">
        <v>10115</v>
      </c>
    </row>
    <row r="5693" spans="1:2" x14ac:dyDescent="0.25">
      <c r="A5693" s="57">
        <v>31321204</v>
      </c>
      <c r="B5693" s="58" t="s">
        <v>5761</v>
      </c>
    </row>
    <row r="5694" spans="1:2" x14ac:dyDescent="0.25">
      <c r="A5694" s="57">
        <v>31321205</v>
      </c>
      <c r="B5694" s="58" t="s">
        <v>17272</v>
      </c>
    </row>
    <row r="5695" spans="1:2" x14ac:dyDescent="0.25">
      <c r="A5695" s="57">
        <v>31321206</v>
      </c>
      <c r="B5695" s="58" t="s">
        <v>17599</v>
      </c>
    </row>
    <row r="5696" spans="1:2" x14ac:dyDescent="0.25">
      <c r="A5696" s="57">
        <v>31321209</v>
      </c>
      <c r="B5696" s="58" t="s">
        <v>4429</v>
      </c>
    </row>
    <row r="5697" spans="1:2" x14ac:dyDescent="0.25">
      <c r="A5697" s="57">
        <v>31321210</v>
      </c>
      <c r="B5697" s="58" t="s">
        <v>15161</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5006</v>
      </c>
    </row>
    <row r="5706" spans="1:2" x14ac:dyDescent="0.25">
      <c r="A5706" s="57">
        <v>31321306</v>
      </c>
      <c r="B5706" s="58" t="s">
        <v>5048</v>
      </c>
    </row>
    <row r="5707" spans="1:2" x14ac:dyDescent="0.25">
      <c r="A5707" s="57">
        <v>31321309</v>
      </c>
      <c r="B5707" s="58" t="s">
        <v>17557</v>
      </c>
    </row>
    <row r="5708" spans="1:2" x14ac:dyDescent="0.25">
      <c r="A5708" s="57">
        <v>31321310</v>
      </c>
      <c r="B5708" s="58" t="s">
        <v>4546</v>
      </c>
    </row>
    <row r="5709" spans="1:2" x14ac:dyDescent="0.25">
      <c r="A5709" s="57">
        <v>31321311</v>
      </c>
      <c r="B5709" s="58" t="s">
        <v>12269</v>
      </c>
    </row>
    <row r="5710" spans="1:2" x14ac:dyDescent="0.25">
      <c r="A5710" s="57">
        <v>31321312</v>
      </c>
      <c r="B5710" s="58" t="s">
        <v>8279</v>
      </c>
    </row>
    <row r="5711" spans="1:2" x14ac:dyDescent="0.25">
      <c r="A5711" s="57">
        <v>31321313</v>
      </c>
      <c r="B5711" s="58" t="s">
        <v>7373</v>
      </c>
    </row>
    <row r="5712" spans="1:2" x14ac:dyDescent="0.25">
      <c r="A5712" s="57">
        <v>31321401</v>
      </c>
      <c r="B5712" s="58" t="s">
        <v>13245</v>
      </c>
    </row>
    <row r="5713" spans="1:2" x14ac:dyDescent="0.25">
      <c r="A5713" s="57">
        <v>31321402</v>
      </c>
      <c r="B5713" s="58" t="s">
        <v>2714</v>
      </c>
    </row>
    <row r="5714" spans="1:2" x14ac:dyDescent="0.25">
      <c r="A5714" s="57">
        <v>31321403</v>
      </c>
      <c r="B5714" s="58" t="s">
        <v>1862</v>
      </c>
    </row>
    <row r="5715" spans="1:2" x14ac:dyDescent="0.25">
      <c r="A5715" s="57">
        <v>31321404</v>
      </c>
      <c r="B5715" s="58" t="s">
        <v>10536</v>
      </c>
    </row>
    <row r="5716" spans="1:2" x14ac:dyDescent="0.25">
      <c r="A5716" s="57">
        <v>31321405</v>
      </c>
      <c r="B5716" s="58" t="s">
        <v>11043</v>
      </c>
    </row>
    <row r="5717" spans="1:2" x14ac:dyDescent="0.25">
      <c r="A5717" s="57">
        <v>31321406</v>
      </c>
      <c r="B5717" s="58" t="s">
        <v>12172</v>
      </c>
    </row>
    <row r="5718" spans="1:2" x14ac:dyDescent="0.25">
      <c r="A5718" s="57">
        <v>31321409</v>
      </c>
      <c r="B5718" s="58" t="s">
        <v>5013</v>
      </c>
    </row>
    <row r="5719" spans="1:2" x14ac:dyDescent="0.25">
      <c r="A5719" s="57">
        <v>31321410</v>
      </c>
      <c r="B5719" s="58" t="s">
        <v>8074</v>
      </c>
    </row>
    <row r="5720" spans="1:2" x14ac:dyDescent="0.25">
      <c r="A5720" s="57">
        <v>31321411</v>
      </c>
      <c r="B5720" s="58" t="s">
        <v>6529</v>
      </c>
    </row>
    <row r="5721" spans="1:2" x14ac:dyDescent="0.25">
      <c r="A5721" s="57">
        <v>31321412</v>
      </c>
      <c r="B5721" s="58" t="s">
        <v>12537</v>
      </c>
    </row>
    <row r="5722" spans="1:2" x14ac:dyDescent="0.25">
      <c r="A5722" s="57">
        <v>31321413</v>
      </c>
      <c r="B5722" s="58" t="s">
        <v>9291</v>
      </c>
    </row>
    <row r="5723" spans="1:2" x14ac:dyDescent="0.25">
      <c r="A5723" s="57">
        <v>31321501</v>
      </c>
      <c r="B5723" s="58" t="s">
        <v>2337</v>
      </c>
    </row>
    <row r="5724" spans="1:2" x14ac:dyDescent="0.25">
      <c r="A5724" s="57">
        <v>31321502</v>
      </c>
      <c r="B5724" s="58" t="s">
        <v>9727</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17242</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9945</v>
      </c>
    </row>
    <row r="5734" spans="1:2" x14ac:dyDescent="0.25">
      <c r="A5734" s="57">
        <v>31321601</v>
      </c>
      <c r="B5734" s="58" t="s">
        <v>5221</v>
      </c>
    </row>
    <row r="5735" spans="1:2" x14ac:dyDescent="0.25">
      <c r="A5735" s="57">
        <v>31321602</v>
      </c>
      <c r="B5735" s="58" t="s">
        <v>4051</v>
      </c>
    </row>
    <row r="5736" spans="1:2" x14ac:dyDescent="0.25">
      <c r="A5736" s="57">
        <v>31321603</v>
      </c>
      <c r="B5736" s="58" t="s">
        <v>16114</v>
      </c>
    </row>
    <row r="5737" spans="1:2" x14ac:dyDescent="0.25">
      <c r="A5737" s="57">
        <v>31321604</v>
      </c>
      <c r="B5737" s="58" t="s">
        <v>17693</v>
      </c>
    </row>
    <row r="5738" spans="1:2" x14ac:dyDescent="0.25">
      <c r="A5738" s="57">
        <v>31321605</v>
      </c>
      <c r="B5738" s="58" t="s">
        <v>8745</v>
      </c>
    </row>
    <row r="5739" spans="1:2" x14ac:dyDescent="0.25">
      <c r="A5739" s="57">
        <v>31321606</v>
      </c>
      <c r="B5739" s="58" t="s">
        <v>18195</v>
      </c>
    </row>
    <row r="5740" spans="1:2" x14ac:dyDescent="0.25">
      <c r="A5740" s="57">
        <v>31321609</v>
      </c>
      <c r="B5740" s="58" t="s">
        <v>1889</v>
      </c>
    </row>
    <row r="5741" spans="1:2" x14ac:dyDescent="0.25">
      <c r="A5741" s="57">
        <v>31321610</v>
      </c>
      <c r="B5741" s="58" t="s">
        <v>12416</v>
      </c>
    </row>
    <row r="5742" spans="1:2" x14ac:dyDescent="0.25">
      <c r="A5742" s="57">
        <v>31321611</v>
      </c>
      <c r="B5742" s="58" t="s">
        <v>4183</v>
      </c>
    </row>
    <row r="5743" spans="1:2" x14ac:dyDescent="0.25">
      <c r="A5743" s="57">
        <v>31321612</v>
      </c>
      <c r="B5743" s="58" t="s">
        <v>14775</v>
      </c>
    </row>
    <row r="5744" spans="1:2" x14ac:dyDescent="0.25">
      <c r="A5744" s="57">
        <v>31321613</v>
      </c>
      <c r="B5744" s="58" t="s">
        <v>10535</v>
      </c>
    </row>
    <row r="5745" spans="1:2" x14ac:dyDescent="0.25">
      <c r="A5745" s="57">
        <v>31321701</v>
      </c>
      <c r="B5745" s="58" t="s">
        <v>8097</v>
      </c>
    </row>
    <row r="5746" spans="1:2" x14ac:dyDescent="0.25">
      <c r="A5746" s="57">
        <v>31321702</v>
      </c>
      <c r="B5746" s="58" t="s">
        <v>17649</v>
      </c>
    </row>
    <row r="5747" spans="1:2" x14ac:dyDescent="0.25">
      <c r="A5747" s="57">
        <v>31321703</v>
      </c>
      <c r="B5747" s="58" t="s">
        <v>5587</v>
      </c>
    </row>
    <row r="5748" spans="1:2" x14ac:dyDescent="0.25">
      <c r="A5748" s="57">
        <v>31321704</v>
      </c>
      <c r="B5748" s="58" t="s">
        <v>11437</v>
      </c>
    </row>
    <row r="5749" spans="1:2" x14ac:dyDescent="0.25">
      <c r="A5749" s="57">
        <v>31321705</v>
      </c>
      <c r="B5749" s="58" t="s">
        <v>12174</v>
      </c>
    </row>
    <row r="5750" spans="1:2" x14ac:dyDescent="0.25">
      <c r="A5750" s="57">
        <v>31321706</v>
      </c>
      <c r="B5750" s="58" t="s">
        <v>12852</v>
      </c>
    </row>
    <row r="5751" spans="1:2" x14ac:dyDescent="0.25">
      <c r="A5751" s="57">
        <v>31321709</v>
      </c>
      <c r="B5751" s="58" t="s">
        <v>6901</v>
      </c>
    </row>
    <row r="5752" spans="1:2" x14ac:dyDescent="0.25">
      <c r="A5752" s="57">
        <v>31321710</v>
      </c>
      <c r="B5752" s="58" t="s">
        <v>7778</v>
      </c>
    </row>
    <row r="5753" spans="1:2" x14ac:dyDescent="0.25">
      <c r="A5753" s="57">
        <v>31321711</v>
      </c>
      <c r="B5753" s="58" t="s">
        <v>18759</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6133</v>
      </c>
    </row>
    <row r="5758" spans="1:2" x14ac:dyDescent="0.25">
      <c r="A5758" s="57">
        <v>31331103</v>
      </c>
      <c r="B5758" s="58" t="s">
        <v>13748</v>
      </c>
    </row>
    <row r="5759" spans="1:2" x14ac:dyDescent="0.25">
      <c r="A5759" s="57">
        <v>31331104</v>
      </c>
      <c r="B5759" s="58" t="s">
        <v>13861</v>
      </c>
    </row>
    <row r="5760" spans="1:2" x14ac:dyDescent="0.25">
      <c r="A5760" s="57">
        <v>31331105</v>
      </c>
      <c r="B5760" s="58" t="s">
        <v>11887</v>
      </c>
    </row>
    <row r="5761" spans="1:2" x14ac:dyDescent="0.25">
      <c r="A5761" s="57">
        <v>31331106</v>
      </c>
      <c r="B5761" s="58" t="s">
        <v>4153</v>
      </c>
    </row>
    <row r="5762" spans="1:2" x14ac:dyDescent="0.25">
      <c r="A5762" s="57">
        <v>31331109</v>
      </c>
      <c r="B5762" s="58" t="s">
        <v>8874</v>
      </c>
    </row>
    <row r="5763" spans="1:2" x14ac:dyDescent="0.25">
      <c r="A5763" s="57">
        <v>31331110</v>
      </c>
      <c r="B5763" s="58" t="s">
        <v>14717</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9365</v>
      </c>
    </row>
    <row r="5768" spans="1:2" x14ac:dyDescent="0.25">
      <c r="A5768" s="57">
        <v>31331202</v>
      </c>
      <c r="B5768" s="58" t="s">
        <v>9117</v>
      </c>
    </row>
    <row r="5769" spans="1:2" x14ac:dyDescent="0.25">
      <c r="A5769" s="57">
        <v>31331203</v>
      </c>
      <c r="B5769" s="58" t="s">
        <v>10088</v>
      </c>
    </row>
    <row r="5770" spans="1:2" x14ac:dyDescent="0.25">
      <c r="A5770" s="57">
        <v>31331204</v>
      </c>
      <c r="B5770" s="58" t="s">
        <v>4404</v>
      </c>
    </row>
    <row r="5771" spans="1:2" x14ac:dyDescent="0.25">
      <c r="A5771" s="57">
        <v>31331205</v>
      </c>
      <c r="B5771" s="58" t="s">
        <v>12256</v>
      </c>
    </row>
    <row r="5772" spans="1:2" x14ac:dyDescent="0.25">
      <c r="A5772" s="57">
        <v>31331206</v>
      </c>
      <c r="B5772" s="58" t="s">
        <v>10869</v>
      </c>
    </row>
    <row r="5773" spans="1:2" x14ac:dyDescent="0.25">
      <c r="A5773" s="57">
        <v>31331209</v>
      </c>
      <c r="B5773" s="58" t="s">
        <v>11783</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10444</v>
      </c>
    </row>
    <row r="5780" spans="1:2" x14ac:dyDescent="0.25">
      <c r="A5780" s="57">
        <v>31331303</v>
      </c>
      <c r="B5780" s="58" t="s">
        <v>14882</v>
      </c>
    </row>
    <row r="5781" spans="1:2" x14ac:dyDescent="0.25">
      <c r="A5781" s="57">
        <v>31331304</v>
      </c>
      <c r="B5781" s="58" t="s">
        <v>11797</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13214</v>
      </c>
    </row>
    <row r="5787" spans="1:2" x14ac:dyDescent="0.25">
      <c r="A5787" s="57">
        <v>31331312</v>
      </c>
      <c r="B5787" s="58" t="s">
        <v>2427</v>
      </c>
    </row>
    <row r="5788" spans="1:2" x14ac:dyDescent="0.25">
      <c r="A5788" s="57">
        <v>31331313</v>
      </c>
      <c r="B5788" s="58" t="s">
        <v>18801</v>
      </c>
    </row>
    <row r="5789" spans="1:2" x14ac:dyDescent="0.25">
      <c r="A5789" s="57">
        <v>31331401</v>
      </c>
      <c r="B5789" s="58" t="s">
        <v>12359</v>
      </c>
    </row>
    <row r="5790" spans="1:2" x14ac:dyDescent="0.25">
      <c r="A5790" s="57">
        <v>31331402</v>
      </c>
      <c r="B5790" s="58" t="s">
        <v>11326</v>
      </c>
    </row>
    <row r="5791" spans="1:2" x14ac:dyDescent="0.25">
      <c r="A5791" s="57">
        <v>31331403</v>
      </c>
      <c r="B5791" s="58" t="s">
        <v>11352</v>
      </c>
    </row>
    <row r="5792" spans="1:2" x14ac:dyDescent="0.25">
      <c r="A5792" s="57">
        <v>31331404</v>
      </c>
      <c r="B5792" s="58" t="s">
        <v>18811</v>
      </c>
    </row>
    <row r="5793" spans="1:2" x14ac:dyDescent="0.25">
      <c r="A5793" s="57">
        <v>31331405</v>
      </c>
      <c r="B5793" s="58" t="s">
        <v>2708</v>
      </c>
    </row>
    <row r="5794" spans="1:2" x14ac:dyDescent="0.25">
      <c r="A5794" s="57">
        <v>31331406</v>
      </c>
      <c r="B5794" s="58" t="s">
        <v>9851</v>
      </c>
    </row>
    <row r="5795" spans="1:2" x14ac:dyDescent="0.25">
      <c r="A5795" s="57">
        <v>31331409</v>
      </c>
      <c r="B5795" s="58" t="s">
        <v>12235</v>
      </c>
    </row>
    <row r="5796" spans="1:2" x14ac:dyDescent="0.25">
      <c r="A5796" s="57">
        <v>31331410</v>
      </c>
      <c r="B5796" s="58" t="s">
        <v>6919</v>
      </c>
    </row>
    <row r="5797" spans="1:2" x14ac:dyDescent="0.25">
      <c r="A5797" s="57">
        <v>31331411</v>
      </c>
      <c r="B5797" s="58" t="s">
        <v>15933</v>
      </c>
    </row>
    <row r="5798" spans="1:2" x14ac:dyDescent="0.25">
      <c r="A5798" s="57">
        <v>31331412</v>
      </c>
      <c r="B5798" s="58" t="s">
        <v>11513</v>
      </c>
    </row>
    <row r="5799" spans="1:2" x14ac:dyDescent="0.25">
      <c r="A5799" s="57">
        <v>31331413</v>
      </c>
      <c r="B5799" s="58" t="s">
        <v>3671</v>
      </c>
    </row>
    <row r="5800" spans="1:2" x14ac:dyDescent="0.25">
      <c r="A5800" s="57">
        <v>31331501</v>
      </c>
      <c r="B5800" s="58" t="s">
        <v>1775</v>
      </c>
    </row>
    <row r="5801" spans="1:2" x14ac:dyDescent="0.25">
      <c r="A5801" s="57">
        <v>31331502</v>
      </c>
      <c r="B5801" s="58" t="s">
        <v>14056</v>
      </c>
    </row>
    <row r="5802" spans="1:2" x14ac:dyDescent="0.25">
      <c r="A5802" s="57">
        <v>31331503</v>
      </c>
      <c r="B5802" s="58" t="s">
        <v>7728</v>
      </c>
    </row>
    <row r="5803" spans="1:2" x14ac:dyDescent="0.25">
      <c r="A5803" s="57">
        <v>31331504</v>
      </c>
      <c r="B5803" s="58" t="s">
        <v>17607</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15159</v>
      </c>
    </row>
    <row r="5809" spans="1:2" x14ac:dyDescent="0.25">
      <c r="A5809" s="57">
        <v>31331512</v>
      </c>
      <c r="B5809" s="58" t="s">
        <v>17323</v>
      </c>
    </row>
    <row r="5810" spans="1:2" x14ac:dyDescent="0.25">
      <c r="A5810" s="57">
        <v>31331513</v>
      </c>
      <c r="B5810" s="58" t="s">
        <v>6186</v>
      </c>
    </row>
    <row r="5811" spans="1:2" x14ac:dyDescent="0.25">
      <c r="A5811" s="57">
        <v>31331601</v>
      </c>
      <c r="B5811" s="58" t="s">
        <v>2235</v>
      </c>
    </row>
    <row r="5812" spans="1:2" x14ac:dyDescent="0.25">
      <c r="A5812" s="57">
        <v>31331602</v>
      </c>
      <c r="B5812" s="58" t="s">
        <v>8075</v>
      </c>
    </row>
    <row r="5813" spans="1:2" x14ac:dyDescent="0.25">
      <c r="A5813" s="57">
        <v>31331603</v>
      </c>
      <c r="B5813" s="58" t="s">
        <v>13184</v>
      </c>
    </row>
    <row r="5814" spans="1:2" x14ac:dyDescent="0.25">
      <c r="A5814" s="57">
        <v>31331604</v>
      </c>
      <c r="B5814" s="58" t="s">
        <v>903</v>
      </c>
    </row>
    <row r="5815" spans="1:2" x14ac:dyDescent="0.25">
      <c r="A5815" s="57">
        <v>31331605</v>
      </c>
      <c r="B5815" s="58" t="s">
        <v>12466</v>
      </c>
    </row>
    <row r="5816" spans="1:2" x14ac:dyDescent="0.25">
      <c r="A5816" s="57">
        <v>31331606</v>
      </c>
      <c r="B5816" s="58" t="s">
        <v>9134</v>
      </c>
    </row>
    <row r="5817" spans="1:2" x14ac:dyDescent="0.25">
      <c r="A5817" s="57">
        <v>31331609</v>
      </c>
      <c r="B5817" s="58" t="s">
        <v>14080</v>
      </c>
    </row>
    <row r="5818" spans="1:2" x14ac:dyDescent="0.25">
      <c r="A5818" s="57">
        <v>31331610</v>
      </c>
      <c r="B5818" s="58" t="s">
        <v>7584</v>
      </c>
    </row>
    <row r="5819" spans="1:2" x14ac:dyDescent="0.25">
      <c r="A5819" s="57">
        <v>31331611</v>
      </c>
      <c r="B5819" s="58" t="s">
        <v>11595</v>
      </c>
    </row>
    <row r="5820" spans="1:2" x14ac:dyDescent="0.25">
      <c r="A5820" s="57">
        <v>31331612</v>
      </c>
      <c r="B5820" s="58" t="s">
        <v>13476</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16965</v>
      </c>
    </row>
    <row r="5828" spans="1:2" x14ac:dyDescent="0.25">
      <c r="A5828" s="57">
        <v>31331709</v>
      </c>
      <c r="B5828" s="58" t="s">
        <v>9328</v>
      </c>
    </row>
    <row r="5829" spans="1:2" x14ac:dyDescent="0.25">
      <c r="A5829" s="57">
        <v>31331710</v>
      </c>
      <c r="B5829" s="58" t="s">
        <v>5418</v>
      </c>
    </row>
    <row r="5830" spans="1:2" x14ac:dyDescent="0.25">
      <c r="A5830" s="57">
        <v>31331711</v>
      </c>
      <c r="B5830" s="58" t="s">
        <v>2462</v>
      </c>
    </row>
    <row r="5831" spans="1:2" x14ac:dyDescent="0.25">
      <c r="A5831" s="57">
        <v>31331712</v>
      </c>
      <c r="B5831" s="58" t="s">
        <v>11145</v>
      </c>
    </row>
    <row r="5832" spans="1:2" x14ac:dyDescent="0.25">
      <c r="A5832" s="57">
        <v>31331713</v>
      </c>
      <c r="B5832" s="58" t="s">
        <v>12502</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10759</v>
      </c>
    </row>
    <row r="5839" spans="1:2" x14ac:dyDescent="0.25">
      <c r="A5839" s="57">
        <v>31341109</v>
      </c>
      <c r="B5839" s="58" t="s">
        <v>6003</v>
      </c>
    </row>
    <row r="5840" spans="1:2" x14ac:dyDescent="0.25">
      <c r="A5840" s="57">
        <v>31341110</v>
      </c>
      <c r="B5840" s="58" t="s">
        <v>18018</v>
      </c>
    </row>
    <row r="5841" spans="1:2" x14ac:dyDescent="0.25">
      <c r="A5841" s="57">
        <v>31341111</v>
      </c>
      <c r="B5841" s="58" t="s">
        <v>4160</v>
      </c>
    </row>
    <row r="5842" spans="1:2" x14ac:dyDescent="0.25">
      <c r="A5842" s="57">
        <v>31341112</v>
      </c>
      <c r="B5842" s="58" t="s">
        <v>4834</v>
      </c>
    </row>
    <row r="5843" spans="1:2" x14ac:dyDescent="0.25">
      <c r="A5843" s="57">
        <v>31341113</v>
      </c>
      <c r="B5843" s="58" t="s">
        <v>12899</v>
      </c>
    </row>
    <row r="5844" spans="1:2" x14ac:dyDescent="0.25">
      <c r="A5844" s="57">
        <v>31341201</v>
      </c>
      <c r="B5844" s="58" t="s">
        <v>8153</v>
      </c>
    </row>
    <row r="5845" spans="1:2" x14ac:dyDescent="0.25">
      <c r="A5845" s="57">
        <v>31341202</v>
      </c>
      <c r="B5845" s="58" t="s">
        <v>1840</v>
      </c>
    </row>
    <row r="5846" spans="1:2" x14ac:dyDescent="0.25">
      <c r="A5846" s="57">
        <v>31341203</v>
      </c>
      <c r="B5846" s="58" t="s">
        <v>12705</v>
      </c>
    </row>
    <row r="5847" spans="1:2" x14ac:dyDescent="0.25">
      <c r="A5847" s="57">
        <v>31341204</v>
      </c>
      <c r="B5847" s="58" t="s">
        <v>8757</v>
      </c>
    </row>
    <row r="5848" spans="1:2" x14ac:dyDescent="0.25">
      <c r="A5848" s="57">
        <v>31341205</v>
      </c>
      <c r="B5848" s="58" t="s">
        <v>9056</v>
      </c>
    </row>
    <row r="5849" spans="1:2" x14ac:dyDescent="0.25">
      <c r="A5849" s="57">
        <v>31341206</v>
      </c>
      <c r="B5849" s="58" t="s">
        <v>7068</v>
      </c>
    </row>
    <row r="5850" spans="1:2" x14ac:dyDescent="0.25">
      <c r="A5850" s="57">
        <v>31341209</v>
      </c>
      <c r="B5850" s="58" t="s">
        <v>14524</v>
      </c>
    </row>
    <row r="5851" spans="1:2" x14ac:dyDescent="0.25">
      <c r="A5851" s="57">
        <v>31341210</v>
      </c>
      <c r="B5851" s="58" t="s">
        <v>14972</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12991</v>
      </c>
    </row>
    <row r="5856" spans="1:2" x14ac:dyDescent="0.25">
      <c r="A5856" s="57">
        <v>31341302</v>
      </c>
      <c r="B5856" s="58" t="s">
        <v>17123</v>
      </c>
    </row>
    <row r="5857" spans="1:2" x14ac:dyDescent="0.25">
      <c r="A5857" s="57">
        <v>31341303</v>
      </c>
      <c r="B5857" s="58" t="s">
        <v>11416</v>
      </c>
    </row>
    <row r="5858" spans="1:2" x14ac:dyDescent="0.25">
      <c r="A5858" s="57">
        <v>31341304</v>
      </c>
      <c r="B5858" s="58" t="s">
        <v>411</v>
      </c>
    </row>
    <row r="5859" spans="1:2" x14ac:dyDescent="0.25">
      <c r="A5859" s="57">
        <v>31341305</v>
      </c>
      <c r="B5859" s="58" t="s">
        <v>11536</v>
      </c>
    </row>
    <row r="5860" spans="1:2" x14ac:dyDescent="0.25">
      <c r="A5860" s="57">
        <v>31341306</v>
      </c>
      <c r="B5860" s="58" t="s">
        <v>15267</v>
      </c>
    </row>
    <row r="5861" spans="1:2" x14ac:dyDescent="0.25">
      <c r="A5861" s="57">
        <v>31341309</v>
      </c>
      <c r="B5861" s="58" t="s">
        <v>8081</v>
      </c>
    </row>
    <row r="5862" spans="1:2" x14ac:dyDescent="0.25">
      <c r="A5862" s="57">
        <v>31341310</v>
      </c>
      <c r="B5862" s="58" t="s">
        <v>15708</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13338</v>
      </c>
    </row>
    <row r="5867" spans="1:2" x14ac:dyDescent="0.25">
      <c r="A5867" s="57">
        <v>31341402</v>
      </c>
      <c r="B5867" s="58" t="s">
        <v>10783</v>
      </c>
    </row>
    <row r="5868" spans="1:2" x14ac:dyDescent="0.25">
      <c r="A5868" s="57">
        <v>31341403</v>
      </c>
      <c r="B5868" s="58" t="s">
        <v>15741</v>
      </c>
    </row>
    <row r="5869" spans="1:2" x14ac:dyDescent="0.25">
      <c r="A5869" s="57">
        <v>31341404</v>
      </c>
      <c r="B5869" s="58" t="s">
        <v>11676</v>
      </c>
    </row>
    <row r="5870" spans="1:2" x14ac:dyDescent="0.25">
      <c r="A5870" s="57">
        <v>31341405</v>
      </c>
      <c r="B5870" s="58" t="s">
        <v>10552</v>
      </c>
    </row>
    <row r="5871" spans="1:2" x14ac:dyDescent="0.25">
      <c r="A5871" s="57">
        <v>31341406</v>
      </c>
      <c r="B5871" s="58" t="s">
        <v>10623</v>
      </c>
    </row>
    <row r="5872" spans="1:2" x14ac:dyDescent="0.25">
      <c r="A5872" s="57">
        <v>31341409</v>
      </c>
      <c r="B5872" s="58" t="s">
        <v>13277</v>
      </c>
    </row>
    <row r="5873" spans="1:2" x14ac:dyDescent="0.25">
      <c r="A5873" s="57">
        <v>31341410</v>
      </c>
      <c r="B5873" s="58" t="s">
        <v>9667</v>
      </c>
    </row>
    <row r="5874" spans="1:2" x14ac:dyDescent="0.25">
      <c r="A5874" s="57">
        <v>31341411</v>
      </c>
      <c r="B5874" s="58" t="s">
        <v>7621</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11946</v>
      </c>
    </row>
    <row r="5881" spans="1:2" x14ac:dyDescent="0.25">
      <c r="A5881" s="57">
        <v>31341505</v>
      </c>
      <c r="B5881" s="58" t="s">
        <v>17828</v>
      </c>
    </row>
    <row r="5882" spans="1:2" x14ac:dyDescent="0.25">
      <c r="A5882" s="57">
        <v>31341506</v>
      </c>
      <c r="B5882" s="58" t="s">
        <v>9500</v>
      </c>
    </row>
    <row r="5883" spans="1:2" x14ac:dyDescent="0.25">
      <c r="A5883" s="57">
        <v>31341509</v>
      </c>
      <c r="B5883" s="58" t="s">
        <v>11962</v>
      </c>
    </row>
    <row r="5884" spans="1:2" x14ac:dyDescent="0.25">
      <c r="A5884" s="57">
        <v>31341510</v>
      </c>
      <c r="B5884" s="58" t="s">
        <v>15276</v>
      </c>
    </row>
    <row r="5885" spans="1:2" x14ac:dyDescent="0.25">
      <c r="A5885" s="57">
        <v>31341511</v>
      </c>
      <c r="B5885" s="58" t="s">
        <v>13102</v>
      </c>
    </row>
    <row r="5886" spans="1:2" x14ac:dyDescent="0.25">
      <c r="A5886" s="57">
        <v>31341512</v>
      </c>
      <c r="B5886" s="58" t="s">
        <v>10654</v>
      </c>
    </row>
    <row r="5887" spans="1:2" x14ac:dyDescent="0.25">
      <c r="A5887" s="57">
        <v>31341513</v>
      </c>
      <c r="B5887" s="58" t="s">
        <v>658</v>
      </c>
    </row>
    <row r="5888" spans="1:2" x14ac:dyDescent="0.25">
      <c r="A5888" s="57">
        <v>31341601</v>
      </c>
      <c r="B5888" s="58" t="s">
        <v>18674</v>
      </c>
    </row>
    <row r="5889" spans="1:2" x14ac:dyDescent="0.25">
      <c r="A5889" s="57">
        <v>31341602</v>
      </c>
      <c r="B5889" s="58" t="s">
        <v>6691</v>
      </c>
    </row>
    <row r="5890" spans="1:2" x14ac:dyDescent="0.25">
      <c r="A5890" s="57">
        <v>31341603</v>
      </c>
      <c r="B5890" s="58" t="s">
        <v>13534</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4856</v>
      </c>
    </row>
    <row r="5897" spans="1:2" x14ac:dyDescent="0.25">
      <c r="A5897" s="57">
        <v>31341612</v>
      </c>
      <c r="B5897" s="58" t="s">
        <v>10447</v>
      </c>
    </row>
    <row r="5898" spans="1:2" x14ac:dyDescent="0.25">
      <c r="A5898" s="57">
        <v>31341613</v>
      </c>
      <c r="B5898" s="58" t="s">
        <v>9079</v>
      </c>
    </row>
    <row r="5899" spans="1:2" x14ac:dyDescent="0.25">
      <c r="A5899" s="57">
        <v>31341701</v>
      </c>
      <c r="B5899" s="58" t="s">
        <v>6876</v>
      </c>
    </row>
    <row r="5900" spans="1:2" x14ac:dyDescent="0.25">
      <c r="A5900" s="57">
        <v>31341702</v>
      </c>
      <c r="B5900" s="58" t="s">
        <v>6577</v>
      </c>
    </row>
    <row r="5901" spans="1:2" x14ac:dyDescent="0.25">
      <c r="A5901" s="57">
        <v>31341703</v>
      </c>
      <c r="B5901" s="58" t="s">
        <v>18772</v>
      </c>
    </row>
    <row r="5902" spans="1:2" x14ac:dyDescent="0.25">
      <c r="A5902" s="57">
        <v>31341704</v>
      </c>
      <c r="B5902" s="58" t="s">
        <v>14117</v>
      </c>
    </row>
    <row r="5903" spans="1:2" x14ac:dyDescent="0.25">
      <c r="A5903" s="57">
        <v>31341705</v>
      </c>
      <c r="B5903" s="58" t="s">
        <v>17460</v>
      </c>
    </row>
    <row r="5904" spans="1:2" x14ac:dyDescent="0.25">
      <c r="A5904" s="57">
        <v>31341706</v>
      </c>
      <c r="B5904" s="58" t="s">
        <v>2080</v>
      </c>
    </row>
    <row r="5905" spans="1:2" x14ac:dyDescent="0.25">
      <c r="A5905" s="57">
        <v>31341709</v>
      </c>
      <c r="B5905" s="58" t="s">
        <v>14034</v>
      </c>
    </row>
    <row r="5906" spans="1:2" x14ac:dyDescent="0.25">
      <c r="A5906" s="57">
        <v>31341710</v>
      </c>
      <c r="B5906" s="58" t="s">
        <v>4628</v>
      </c>
    </row>
    <row r="5907" spans="1:2" x14ac:dyDescent="0.25">
      <c r="A5907" s="57">
        <v>31341711</v>
      </c>
      <c r="B5907" s="58" t="s">
        <v>16874</v>
      </c>
    </row>
    <row r="5908" spans="1:2" x14ac:dyDescent="0.25">
      <c r="A5908" s="57">
        <v>31341712</v>
      </c>
      <c r="B5908" s="58" t="s">
        <v>6264</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14594</v>
      </c>
    </row>
    <row r="5916" spans="1:2" x14ac:dyDescent="0.25">
      <c r="A5916" s="57">
        <v>31351109</v>
      </c>
      <c r="B5916" s="58" t="s">
        <v>9127</v>
      </c>
    </row>
    <row r="5917" spans="1:2" x14ac:dyDescent="0.25">
      <c r="A5917" s="57">
        <v>31351110</v>
      </c>
      <c r="B5917" s="58" t="s">
        <v>14248</v>
      </c>
    </row>
    <row r="5918" spans="1:2" x14ac:dyDescent="0.25">
      <c r="A5918" s="57">
        <v>31351111</v>
      </c>
      <c r="B5918" s="58" t="s">
        <v>14883</v>
      </c>
    </row>
    <row r="5919" spans="1:2" x14ac:dyDescent="0.25">
      <c r="A5919" s="57">
        <v>31351112</v>
      </c>
      <c r="B5919" s="58" t="s">
        <v>5530</v>
      </c>
    </row>
    <row r="5920" spans="1:2" x14ac:dyDescent="0.25">
      <c r="A5920" s="57">
        <v>31351113</v>
      </c>
      <c r="B5920" s="58" t="s">
        <v>8056</v>
      </c>
    </row>
    <row r="5921" spans="1:2" x14ac:dyDescent="0.25">
      <c r="A5921" s="57">
        <v>31351201</v>
      </c>
      <c r="B5921" s="58" t="s">
        <v>1995</v>
      </c>
    </row>
    <row r="5922" spans="1:2" x14ac:dyDescent="0.25">
      <c r="A5922" s="57">
        <v>31351202</v>
      </c>
      <c r="B5922" s="58" t="s">
        <v>11390</v>
      </c>
    </row>
    <row r="5923" spans="1:2" x14ac:dyDescent="0.25">
      <c r="A5923" s="57">
        <v>31351203</v>
      </c>
      <c r="B5923" s="58" t="s">
        <v>13669</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11382</v>
      </c>
    </row>
    <row r="5928" spans="1:2" x14ac:dyDescent="0.25">
      <c r="A5928" s="57">
        <v>31351210</v>
      </c>
      <c r="B5928" s="58" t="s">
        <v>12774</v>
      </c>
    </row>
    <row r="5929" spans="1:2" x14ac:dyDescent="0.25">
      <c r="A5929" s="57">
        <v>31351211</v>
      </c>
      <c r="B5929" s="58" t="s">
        <v>16111</v>
      </c>
    </row>
    <row r="5930" spans="1:2" x14ac:dyDescent="0.25">
      <c r="A5930" s="57">
        <v>31351212</v>
      </c>
      <c r="B5930" s="58" t="s">
        <v>6556</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6247</v>
      </c>
    </row>
    <row r="5936" spans="1:2" x14ac:dyDescent="0.25">
      <c r="A5936" s="57">
        <v>31351305</v>
      </c>
      <c r="B5936" s="58" t="s">
        <v>7882</v>
      </c>
    </row>
    <row r="5937" spans="1:2" x14ac:dyDescent="0.25">
      <c r="A5937" s="57">
        <v>31351306</v>
      </c>
      <c r="B5937" s="58" t="s">
        <v>11003</v>
      </c>
    </row>
    <row r="5938" spans="1:2" x14ac:dyDescent="0.25">
      <c r="A5938" s="57">
        <v>31351309</v>
      </c>
      <c r="B5938" s="58" t="s">
        <v>14794</v>
      </c>
    </row>
    <row r="5939" spans="1:2" x14ac:dyDescent="0.25">
      <c r="A5939" s="57">
        <v>31351310</v>
      </c>
      <c r="B5939" s="58" t="s">
        <v>3990</v>
      </c>
    </row>
    <row r="5940" spans="1:2" x14ac:dyDescent="0.25">
      <c r="A5940" s="57">
        <v>31351311</v>
      </c>
      <c r="B5940" s="58" t="s">
        <v>5820</v>
      </c>
    </row>
    <row r="5941" spans="1:2" x14ac:dyDescent="0.25">
      <c r="A5941" s="57">
        <v>31351312</v>
      </c>
      <c r="B5941" s="58" t="s">
        <v>13415</v>
      </c>
    </row>
    <row r="5942" spans="1:2" x14ac:dyDescent="0.25">
      <c r="A5942" s="57">
        <v>31351313</v>
      </c>
      <c r="B5942" s="58" t="s">
        <v>14185</v>
      </c>
    </row>
    <row r="5943" spans="1:2" x14ac:dyDescent="0.25">
      <c r="A5943" s="57">
        <v>31351401</v>
      </c>
      <c r="B5943" s="58" t="s">
        <v>5383</v>
      </c>
    </row>
    <row r="5944" spans="1:2" x14ac:dyDescent="0.25">
      <c r="A5944" s="57">
        <v>31351402</v>
      </c>
      <c r="B5944" s="58" t="s">
        <v>7445</v>
      </c>
    </row>
    <row r="5945" spans="1:2" x14ac:dyDescent="0.25">
      <c r="A5945" s="57">
        <v>31351403</v>
      </c>
      <c r="B5945" s="58" t="s">
        <v>604</v>
      </c>
    </row>
    <row r="5946" spans="1:2" x14ac:dyDescent="0.25">
      <c r="A5946" s="57">
        <v>31351404</v>
      </c>
      <c r="B5946" s="58" t="s">
        <v>4933</v>
      </c>
    </row>
    <row r="5947" spans="1:2" x14ac:dyDescent="0.25">
      <c r="A5947" s="57">
        <v>31351405</v>
      </c>
      <c r="B5947" s="58" t="s">
        <v>7547</v>
      </c>
    </row>
    <row r="5948" spans="1:2" x14ac:dyDescent="0.25">
      <c r="A5948" s="57">
        <v>31351406</v>
      </c>
      <c r="B5948" s="58" t="s">
        <v>530</v>
      </c>
    </row>
    <row r="5949" spans="1:2" x14ac:dyDescent="0.25">
      <c r="A5949" s="57">
        <v>31351409</v>
      </c>
      <c r="B5949" s="58" t="s">
        <v>13275</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5267</v>
      </c>
    </row>
    <row r="5954" spans="1:2" x14ac:dyDescent="0.25">
      <c r="A5954" s="57">
        <v>31351501</v>
      </c>
      <c r="B5954" s="58" t="s">
        <v>15490</v>
      </c>
    </row>
    <row r="5955" spans="1:2" x14ac:dyDescent="0.25">
      <c r="A5955" s="57">
        <v>31351502</v>
      </c>
      <c r="B5955" s="58" t="s">
        <v>4497</v>
      </c>
    </row>
    <row r="5956" spans="1:2" x14ac:dyDescent="0.25">
      <c r="A5956" s="57">
        <v>31351503</v>
      </c>
      <c r="B5956" s="58" t="s">
        <v>11070</v>
      </c>
    </row>
    <row r="5957" spans="1:2" x14ac:dyDescent="0.25">
      <c r="A5957" s="57">
        <v>31351504</v>
      </c>
      <c r="B5957" s="58" t="s">
        <v>1617</v>
      </c>
    </row>
    <row r="5958" spans="1:2" x14ac:dyDescent="0.25">
      <c r="A5958" s="57">
        <v>31351505</v>
      </c>
      <c r="B5958" s="58" t="s">
        <v>13434</v>
      </c>
    </row>
    <row r="5959" spans="1:2" x14ac:dyDescent="0.25">
      <c r="A5959" s="57">
        <v>31351506</v>
      </c>
      <c r="B5959" s="58" t="s">
        <v>16421</v>
      </c>
    </row>
    <row r="5960" spans="1:2" x14ac:dyDescent="0.25">
      <c r="A5960" s="57">
        <v>31351509</v>
      </c>
      <c r="B5960" s="58" t="s">
        <v>13403</v>
      </c>
    </row>
    <row r="5961" spans="1:2" x14ac:dyDescent="0.25">
      <c r="A5961" s="57">
        <v>31351510</v>
      </c>
      <c r="B5961" s="58" t="s">
        <v>328</v>
      </c>
    </row>
    <row r="5962" spans="1:2" x14ac:dyDescent="0.25">
      <c r="A5962" s="57">
        <v>31351511</v>
      </c>
      <c r="B5962" s="58" t="s">
        <v>11202</v>
      </c>
    </row>
    <row r="5963" spans="1:2" x14ac:dyDescent="0.25">
      <c r="A5963" s="57">
        <v>31351512</v>
      </c>
      <c r="B5963" s="58" t="s">
        <v>7709</v>
      </c>
    </row>
    <row r="5964" spans="1:2" x14ac:dyDescent="0.25">
      <c r="A5964" s="57">
        <v>31351513</v>
      </c>
      <c r="B5964" s="58" t="s">
        <v>6063</v>
      </c>
    </row>
    <row r="5965" spans="1:2" x14ac:dyDescent="0.25">
      <c r="A5965" s="57">
        <v>31351601</v>
      </c>
      <c r="B5965" s="58" t="s">
        <v>1611</v>
      </c>
    </row>
    <row r="5966" spans="1:2" x14ac:dyDescent="0.25">
      <c r="A5966" s="57">
        <v>31351602</v>
      </c>
      <c r="B5966" s="58" t="s">
        <v>5508</v>
      </c>
    </row>
    <row r="5967" spans="1:2" x14ac:dyDescent="0.25">
      <c r="A5967" s="57">
        <v>31351603</v>
      </c>
      <c r="B5967" s="58" t="s">
        <v>17809</v>
      </c>
    </row>
    <row r="5968" spans="1:2" x14ac:dyDescent="0.25">
      <c r="A5968" s="57">
        <v>31351604</v>
      </c>
      <c r="B5968" s="58" t="s">
        <v>12296</v>
      </c>
    </row>
    <row r="5969" spans="1:2" x14ac:dyDescent="0.25">
      <c r="A5969" s="57">
        <v>31351605</v>
      </c>
      <c r="B5969" s="58" t="s">
        <v>15196</v>
      </c>
    </row>
    <row r="5970" spans="1:2" x14ac:dyDescent="0.25">
      <c r="A5970" s="57">
        <v>31351606</v>
      </c>
      <c r="B5970" s="58" t="s">
        <v>10125</v>
      </c>
    </row>
    <row r="5971" spans="1:2" x14ac:dyDescent="0.25">
      <c r="A5971" s="57">
        <v>31351609</v>
      </c>
      <c r="B5971" s="58" t="s">
        <v>9229</v>
      </c>
    </row>
    <row r="5972" spans="1:2" x14ac:dyDescent="0.25">
      <c r="A5972" s="57">
        <v>31351610</v>
      </c>
      <c r="B5972" s="58" t="s">
        <v>1967</v>
      </c>
    </row>
    <row r="5973" spans="1:2" x14ac:dyDescent="0.25">
      <c r="A5973" s="57">
        <v>31351611</v>
      </c>
      <c r="B5973" s="58" t="s">
        <v>10589</v>
      </c>
    </row>
    <row r="5974" spans="1:2" x14ac:dyDescent="0.25">
      <c r="A5974" s="57">
        <v>31351612</v>
      </c>
      <c r="B5974" s="58" t="s">
        <v>8100</v>
      </c>
    </row>
    <row r="5975" spans="1:2" x14ac:dyDescent="0.25">
      <c r="A5975" s="57">
        <v>31351613</v>
      </c>
      <c r="B5975" s="58" t="s">
        <v>13618</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12757</v>
      </c>
    </row>
    <row r="5980" spans="1:2" x14ac:dyDescent="0.25">
      <c r="A5980" s="57">
        <v>31351705</v>
      </c>
      <c r="B5980" s="58" t="s">
        <v>7943</v>
      </c>
    </row>
    <row r="5981" spans="1:2" x14ac:dyDescent="0.25">
      <c r="A5981" s="57">
        <v>31351706</v>
      </c>
      <c r="B5981" s="58" t="s">
        <v>14295</v>
      </c>
    </row>
    <row r="5982" spans="1:2" x14ac:dyDescent="0.25">
      <c r="A5982" s="57">
        <v>31351709</v>
      </c>
      <c r="B5982" s="58" t="s">
        <v>8517</v>
      </c>
    </row>
    <row r="5983" spans="1:2" x14ac:dyDescent="0.25">
      <c r="A5983" s="57">
        <v>31351710</v>
      </c>
      <c r="B5983" s="58" t="s">
        <v>9988</v>
      </c>
    </row>
    <row r="5984" spans="1:2" x14ac:dyDescent="0.25">
      <c r="A5984" s="57">
        <v>31351711</v>
      </c>
      <c r="B5984" s="58" t="s">
        <v>18378</v>
      </c>
    </row>
    <row r="5985" spans="1:2" x14ac:dyDescent="0.25">
      <c r="A5985" s="57">
        <v>31351712</v>
      </c>
      <c r="B5985" s="58" t="s">
        <v>93</v>
      </c>
    </row>
    <row r="5986" spans="1:2" x14ac:dyDescent="0.25">
      <c r="A5986" s="57">
        <v>31351713</v>
      </c>
      <c r="B5986" s="58" t="s">
        <v>11947</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10348</v>
      </c>
    </row>
    <row r="5991" spans="1:2" x14ac:dyDescent="0.25">
      <c r="A5991" s="57">
        <v>31361105</v>
      </c>
      <c r="B5991" s="58" t="s">
        <v>14531</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9631</v>
      </c>
    </row>
    <row r="5998" spans="1:2" x14ac:dyDescent="0.25">
      <c r="A5998" s="57">
        <v>31361201</v>
      </c>
      <c r="B5998" s="58" t="s">
        <v>12003</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11883</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13587</v>
      </c>
    </row>
    <row r="6009" spans="1:2" x14ac:dyDescent="0.25">
      <c r="A6009" s="57">
        <v>31361301</v>
      </c>
      <c r="B6009" s="58" t="s">
        <v>13242</v>
      </c>
    </row>
    <row r="6010" spans="1:2" x14ac:dyDescent="0.25">
      <c r="A6010" s="57">
        <v>31361302</v>
      </c>
      <c r="B6010" s="58" t="s">
        <v>16245</v>
      </c>
    </row>
    <row r="6011" spans="1:2" x14ac:dyDescent="0.25">
      <c r="A6011" s="57">
        <v>31361303</v>
      </c>
      <c r="B6011" s="58" t="s">
        <v>6714</v>
      </c>
    </row>
    <row r="6012" spans="1:2" x14ac:dyDescent="0.25">
      <c r="A6012" s="57">
        <v>31361304</v>
      </c>
      <c r="B6012" s="58" t="s">
        <v>5185</v>
      </c>
    </row>
    <row r="6013" spans="1:2" x14ac:dyDescent="0.25">
      <c r="A6013" s="57">
        <v>31361305</v>
      </c>
      <c r="B6013" s="58" t="s">
        <v>2154</v>
      </c>
    </row>
    <row r="6014" spans="1:2" x14ac:dyDescent="0.25">
      <c r="A6014" s="57">
        <v>31361306</v>
      </c>
      <c r="B6014" s="58" t="s">
        <v>8351</v>
      </c>
    </row>
    <row r="6015" spans="1:2" x14ac:dyDescent="0.25">
      <c r="A6015" s="57">
        <v>31361309</v>
      </c>
      <c r="B6015" s="58" t="s">
        <v>14408</v>
      </c>
    </row>
    <row r="6016" spans="1:2" x14ac:dyDescent="0.25">
      <c r="A6016" s="57">
        <v>31361310</v>
      </c>
      <c r="B6016" s="58" t="s">
        <v>10560</v>
      </c>
    </row>
    <row r="6017" spans="1:2" x14ac:dyDescent="0.25">
      <c r="A6017" s="57">
        <v>31361311</v>
      </c>
      <c r="B6017" s="58" t="s">
        <v>14045</v>
      </c>
    </row>
    <row r="6018" spans="1:2" x14ac:dyDescent="0.25">
      <c r="A6018" s="57">
        <v>31361312</v>
      </c>
      <c r="B6018" s="58" t="s">
        <v>17603</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12411</v>
      </c>
    </row>
    <row r="6025" spans="1:2" x14ac:dyDescent="0.25">
      <c r="A6025" s="57">
        <v>31361406</v>
      </c>
      <c r="B6025" s="58" t="s">
        <v>8223</v>
      </c>
    </row>
    <row r="6026" spans="1:2" x14ac:dyDescent="0.25">
      <c r="A6026" s="57">
        <v>31361409</v>
      </c>
      <c r="B6026" s="58" t="s">
        <v>14144</v>
      </c>
    </row>
    <row r="6027" spans="1:2" x14ac:dyDescent="0.25">
      <c r="A6027" s="57">
        <v>31361410</v>
      </c>
      <c r="B6027" s="58" t="s">
        <v>13076</v>
      </c>
    </row>
    <row r="6028" spans="1:2" x14ac:dyDescent="0.25">
      <c r="A6028" s="57">
        <v>31361411</v>
      </c>
      <c r="B6028" s="58" t="s">
        <v>7178</v>
      </c>
    </row>
    <row r="6029" spans="1:2" x14ac:dyDescent="0.25">
      <c r="A6029" s="57">
        <v>31361412</v>
      </c>
      <c r="B6029" s="58" t="s">
        <v>10305</v>
      </c>
    </row>
    <row r="6030" spans="1:2" x14ac:dyDescent="0.25">
      <c r="A6030" s="57">
        <v>31361413</v>
      </c>
      <c r="B6030" s="58" t="s">
        <v>10264</v>
      </c>
    </row>
    <row r="6031" spans="1:2" x14ac:dyDescent="0.25">
      <c r="A6031" s="57">
        <v>31361501</v>
      </c>
      <c r="B6031" s="58" t="s">
        <v>6357</v>
      </c>
    </row>
    <row r="6032" spans="1:2" x14ac:dyDescent="0.25">
      <c r="A6032" s="57">
        <v>31361502</v>
      </c>
      <c r="B6032" s="58" t="s">
        <v>11758</v>
      </c>
    </row>
    <row r="6033" spans="1:2" x14ac:dyDescent="0.25">
      <c r="A6033" s="57">
        <v>31361503</v>
      </c>
      <c r="B6033" s="58" t="s">
        <v>10954</v>
      </c>
    </row>
    <row r="6034" spans="1:2" x14ac:dyDescent="0.25">
      <c r="A6034" s="57">
        <v>31361504</v>
      </c>
      <c r="B6034" s="58" t="s">
        <v>5319</v>
      </c>
    </row>
    <row r="6035" spans="1:2" x14ac:dyDescent="0.25">
      <c r="A6035" s="57">
        <v>31361505</v>
      </c>
      <c r="B6035" s="58" t="s">
        <v>10257</v>
      </c>
    </row>
    <row r="6036" spans="1:2" x14ac:dyDescent="0.25">
      <c r="A6036" s="57">
        <v>31361506</v>
      </c>
      <c r="B6036" s="58" t="s">
        <v>10812</v>
      </c>
    </row>
    <row r="6037" spans="1:2" x14ac:dyDescent="0.25">
      <c r="A6037" s="57">
        <v>31361509</v>
      </c>
      <c r="B6037" s="58" t="s">
        <v>18723</v>
      </c>
    </row>
    <row r="6038" spans="1:2" x14ac:dyDescent="0.25">
      <c r="A6038" s="57">
        <v>31361510</v>
      </c>
      <c r="B6038" s="58" t="s">
        <v>6235</v>
      </c>
    </row>
    <row r="6039" spans="1:2" x14ac:dyDescent="0.25">
      <c r="A6039" s="57">
        <v>31361511</v>
      </c>
      <c r="B6039" s="58" t="s">
        <v>18545</v>
      </c>
    </row>
    <row r="6040" spans="1:2" x14ac:dyDescent="0.25">
      <c r="A6040" s="57">
        <v>31361512</v>
      </c>
      <c r="B6040" s="58" t="s">
        <v>5239</v>
      </c>
    </row>
    <row r="6041" spans="1:2" x14ac:dyDescent="0.25">
      <c r="A6041" s="57">
        <v>31361513</v>
      </c>
      <c r="B6041" s="58" t="s">
        <v>6821</v>
      </c>
    </row>
    <row r="6042" spans="1:2" x14ac:dyDescent="0.25">
      <c r="A6042" s="57">
        <v>31361601</v>
      </c>
      <c r="B6042" s="58" t="s">
        <v>6472</v>
      </c>
    </row>
    <row r="6043" spans="1:2" x14ac:dyDescent="0.25">
      <c r="A6043" s="57">
        <v>31361602</v>
      </c>
      <c r="B6043" s="58" t="s">
        <v>14537</v>
      </c>
    </row>
    <row r="6044" spans="1:2" x14ac:dyDescent="0.25">
      <c r="A6044" s="57">
        <v>31361603</v>
      </c>
      <c r="B6044" s="58" t="s">
        <v>9467</v>
      </c>
    </row>
    <row r="6045" spans="1:2" x14ac:dyDescent="0.25">
      <c r="A6045" s="57">
        <v>31361604</v>
      </c>
      <c r="B6045" s="58" t="s">
        <v>6626</v>
      </c>
    </row>
    <row r="6046" spans="1:2" x14ac:dyDescent="0.25">
      <c r="A6046" s="57">
        <v>31361605</v>
      </c>
      <c r="B6046" s="58" t="s">
        <v>11153</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14313</v>
      </c>
    </row>
    <row r="6052" spans="1:2" x14ac:dyDescent="0.25">
      <c r="A6052" s="57">
        <v>31361613</v>
      </c>
      <c r="B6052" s="58" t="s">
        <v>9757</v>
      </c>
    </row>
    <row r="6053" spans="1:2" x14ac:dyDescent="0.25">
      <c r="A6053" s="57">
        <v>31361701</v>
      </c>
      <c r="B6053" s="58" t="s">
        <v>15546</v>
      </c>
    </row>
    <row r="6054" spans="1:2" x14ac:dyDescent="0.25">
      <c r="A6054" s="57">
        <v>31361702</v>
      </c>
      <c r="B6054" s="58" t="s">
        <v>10819</v>
      </c>
    </row>
    <row r="6055" spans="1:2" x14ac:dyDescent="0.25">
      <c r="A6055" s="57">
        <v>31361703</v>
      </c>
      <c r="B6055" s="58" t="s">
        <v>17074</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11876</v>
      </c>
    </row>
    <row r="6066" spans="1:2" x14ac:dyDescent="0.25">
      <c r="A6066" s="57">
        <v>31371003</v>
      </c>
      <c r="B6066" s="58" t="s">
        <v>9171</v>
      </c>
    </row>
    <row r="6067" spans="1:2" x14ac:dyDescent="0.25">
      <c r="A6067" s="57">
        <v>31371101</v>
      </c>
      <c r="B6067" s="58" t="s">
        <v>7213</v>
      </c>
    </row>
    <row r="6068" spans="1:2" x14ac:dyDescent="0.25">
      <c r="A6068" s="57">
        <v>31371102</v>
      </c>
      <c r="B6068" s="58" t="s">
        <v>5903</v>
      </c>
    </row>
    <row r="6069" spans="1:2" x14ac:dyDescent="0.25">
      <c r="A6069" s="57">
        <v>31371103</v>
      </c>
      <c r="B6069" s="58" t="s">
        <v>9977</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13404</v>
      </c>
    </row>
    <row r="6074" spans="1:2" x14ac:dyDescent="0.25">
      <c r="A6074" s="57">
        <v>31371201</v>
      </c>
      <c r="B6074" s="58" t="s">
        <v>10220</v>
      </c>
    </row>
    <row r="6075" spans="1:2" x14ac:dyDescent="0.25">
      <c r="A6075" s="57">
        <v>31371202</v>
      </c>
      <c r="B6075" s="58" t="s">
        <v>18587</v>
      </c>
    </row>
    <row r="6076" spans="1:2" x14ac:dyDescent="0.25">
      <c r="A6076" s="57">
        <v>31371203</v>
      </c>
      <c r="B6076" s="58" t="s">
        <v>18088</v>
      </c>
    </row>
    <row r="6077" spans="1:2" x14ac:dyDescent="0.25">
      <c r="A6077" s="57">
        <v>31371204</v>
      </c>
      <c r="B6077" s="58" t="s">
        <v>7865</v>
      </c>
    </row>
    <row r="6078" spans="1:2" x14ac:dyDescent="0.25">
      <c r="A6078" s="57">
        <v>31371205</v>
      </c>
      <c r="B6078" s="58" t="s">
        <v>13014</v>
      </c>
    </row>
    <row r="6079" spans="1:2" x14ac:dyDescent="0.25">
      <c r="A6079" s="57">
        <v>31371206</v>
      </c>
      <c r="B6079" s="58" t="s">
        <v>6342</v>
      </c>
    </row>
    <row r="6080" spans="1:2" x14ac:dyDescent="0.25">
      <c r="A6080" s="57">
        <v>31371207</v>
      </c>
      <c r="B6080" s="58" t="s">
        <v>654</v>
      </c>
    </row>
    <row r="6081" spans="1:2" x14ac:dyDescent="0.25">
      <c r="A6081" s="57">
        <v>31371208</v>
      </c>
      <c r="B6081" s="58" t="s">
        <v>5468</v>
      </c>
    </row>
    <row r="6082" spans="1:2" x14ac:dyDescent="0.25">
      <c r="A6082" s="57">
        <v>31371209</v>
      </c>
      <c r="B6082" s="58" t="s">
        <v>15635</v>
      </c>
    </row>
    <row r="6083" spans="1:2" x14ac:dyDescent="0.25">
      <c r="A6083" s="57">
        <v>31371301</v>
      </c>
      <c r="B6083" s="58" t="s">
        <v>5543</v>
      </c>
    </row>
    <row r="6084" spans="1:2" x14ac:dyDescent="0.25">
      <c r="A6084" s="57">
        <v>31371302</v>
      </c>
      <c r="B6084" s="58" t="s">
        <v>4372</v>
      </c>
    </row>
    <row r="6085" spans="1:2" x14ac:dyDescent="0.25">
      <c r="A6085" s="57">
        <v>31371401</v>
      </c>
      <c r="B6085" s="58" t="s">
        <v>6534</v>
      </c>
    </row>
    <row r="6086" spans="1:2" x14ac:dyDescent="0.25">
      <c r="A6086" s="57">
        <v>31381001</v>
      </c>
      <c r="B6086" s="58" t="s">
        <v>10861</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4374</v>
      </c>
    </row>
    <row r="6094" spans="1:2" x14ac:dyDescent="0.25">
      <c r="A6094" s="57">
        <v>32101505</v>
      </c>
      <c r="B6094" s="58" t="s">
        <v>9758</v>
      </c>
    </row>
    <row r="6095" spans="1:2" x14ac:dyDescent="0.25">
      <c r="A6095" s="57">
        <v>32101506</v>
      </c>
      <c r="B6095" s="58" t="s">
        <v>15018</v>
      </c>
    </row>
    <row r="6096" spans="1:2" x14ac:dyDescent="0.25">
      <c r="A6096" s="57">
        <v>32101507</v>
      </c>
      <c r="B6096" s="58" t="s">
        <v>7367</v>
      </c>
    </row>
    <row r="6097" spans="1:2" x14ac:dyDescent="0.25">
      <c r="A6097" s="57">
        <v>32101508</v>
      </c>
      <c r="B6097" s="58" t="s">
        <v>5004</v>
      </c>
    </row>
    <row r="6098" spans="1:2" x14ac:dyDescent="0.25">
      <c r="A6098" s="57">
        <v>32101509</v>
      </c>
      <c r="B6098" s="58" t="s">
        <v>8104</v>
      </c>
    </row>
    <row r="6099" spans="1:2" x14ac:dyDescent="0.25">
      <c r="A6099" s="57">
        <v>32101510</v>
      </c>
      <c r="B6099" s="58" t="s">
        <v>365</v>
      </c>
    </row>
    <row r="6100" spans="1:2" x14ac:dyDescent="0.25">
      <c r="A6100" s="57">
        <v>32101512</v>
      </c>
      <c r="B6100" s="58" t="s">
        <v>16060</v>
      </c>
    </row>
    <row r="6101" spans="1:2" x14ac:dyDescent="0.25">
      <c r="A6101" s="57">
        <v>32101513</v>
      </c>
      <c r="B6101" s="58" t="s">
        <v>11522</v>
      </c>
    </row>
    <row r="6102" spans="1:2" x14ac:dyDescent="0.25">
      <c r="A6102" s="57">
        <v>32101514</v>
      </c>
      <c r="B6102" s="58" t="s">
        <v>18500</v>
      </c>
    </row>
    <row r="6103" spans="1:2" x14ac:dyDescent="0.25">
      <c r="A6103" s="57">
        <v>32101515</v>
      </c>
      <c r="B6103" s="58" t="s">
        <v>5896</v>
      </c>
    </row>
    <row r="6104" spans="1:2" x14ac:dyDescent="0.25">
      <c r="A6104" s="57">
        <v>32101516</v>
      </c>
      <c r="B6104" s="58" t="s">
        <v>6353</v>
      </c>
    </row>
    <row r="6105" spans="1:2" x14ac:dyDescent="0.25">
      <c r="A6105" s="57">
        <v>32101517</v>
      </c>
      <c r="B6105" s="58" t="s">
        <v>10118</v>
      </c>
    </row>
    <row r="6106" spans="1:2" x14ac:dyDescent="0.25">
      <c r="A6106" s="57">
        <v>32101518</v>
      </c>
      <c r="B6106" s="58" t="s">
        <v>15366</v>
      </c>
    </row>
    <row r="6107" spans="1:2" x14ac:dyDescent="0.25">
      <c r="A6107" s="57">
        <v>32101519</v>
      </c>
      <c r="B6107" s="58" t="s">
        <v>18222</v>
      </c>
    </row>
    <row r="6108" spans="1:2" x14ac:dyDescent="0.25">
      <c r="A6108" s="57">
        <v>32101520</v>
      </c>
      <c r="B6108" s="58" t="s">
        <v>11439</v>
      </c>
    </row>
    <row r="6109" spans="1:2" x14ac:dyDescent="0.25">
      <c r="A6109" s="57">
        <v>32101521</v>
      </c>
      <c r="B6109" s="58" t="s">
        <v>6179</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2821</v>
      </c>
    </row>
    <row r="6114" spans="1:2" x14ac:dyDescent="0.25">
      <c r="A6114" s="57">
        <v>32101526</v>
      </c>
      <c r="B6114" s="58" t="s">
        <v>14602</v>
      </c>
    </row>
    <row r="6115" spans="1:2" x14ac:dyDescent="0.25">
      <c r="A6115" s="57">
        <v>32101527</v>
      </c>
      <c r="B6115" s="58" t="s">
        <v>6311</v>
      </c>
    </row>
    <row r="6116" spans="1:2" x14ac:dyDescent="0.25">
      <c r="A6116" s="57">
        <v>32101528</v>
      </c>
      <c r="B6116" s="58" t="s">
        <v>16665</v>
      </c>
    </row>
    <row r="6117" spans="1:2" x14ac:dyDescent="0.25">
      <c r="A6117" s="57">
        <v>32101601</v>
      </c>
      <c r="B6117" s="58" t="s">
        <v>8119</v>
      </c>
    </row>
    <row r="6118" spans="1:2" x14ac:dyDescent="0.25">
      <c r="A6118" s="57">
        <v>32101602</v>
      </c>
      <c r="B6118" s="58" t="s">
        <v>9680</v>
      </c>
    </row>
    <row r="6119" spans="1:2" x14ac:dyDescent="0.25">
      <c r="A6119" s="57">
        <v>32101603</v>
      </c>
      <c r="B6119" s="58" t="s">
        <v>14919</v>
      </c>
    </row>
    <row r="6120" spans="1:2" x14ac:dyDescent="0.25">
      <c r="A6120" s="57">
        <v>32101604</v>
      </c>
      <c r="B6120" s="58" t="s">
        <v>10159</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11083</v>
      </c>
    </row>
    <row r="6125" spans="1:2" x14ac:dyDescent="0.25">
      <c r="A6125" s="57">
        <v>32101609</v>
      </c>
      <c r="B6125" s="58" t="s">
        <v>4456</v>
      </c>
    </row>
    <row r="6126" spans="1:2" x14ac:dyDescent="0.25">
      <c r="A6126" s="57">
        <v>32101611</v>
      </c>
      <c r="B6126" s="58" t="s">
        <v>8264</v>
      </c>
    </row>
    <row r="6127" spans="1:2" x14ac:dyDescent="0.25">
      <c r="A6127" s="57">
        <v>32101612</v>
      </c>
      <c r="B6127" s="58" t="s">
        <v>9379</v>
      </c>
    </row>
    <row r="6128" spans="1:2" x14ac:dyDescent="0.25">
      <c r="A6128" s="57">
        <v>32101613</v>
      </c>
      <c r="B6128" s="58" t="s">
        <v>1563</v>
      </c>
    </row>
    <row r="6129" spans="1:2" x14ac:dyDescent="0.25">
      <c r="A6129" s="57">
        <v>32101614</v>
      </c>
      <c r="B6129" s="58" t="s">
        <v>4850</v>
      </c>
    </row>
    <row r="6130" spans="1:2" x14ac:dyDescent="0.25">
      <c r="A6130" s="57">
        <v>32101615</v>
      </c>
      <c r="B6130" s="58" t="s">
        <v>2342</v>
      </c>
    </row>
    <row r="6131" spans="1:2" x14ac:dyDescent="0.25">
      <c r="A6131" s="57">
        <v>32101616</v>
      </c>
      <c r="B6131" s="58" t="s">
        <v>8959</v>
      </c>
    </row>
    <row r="6132" spans="1:2" x14ac:dyDescent="0.25">
      <c r="A6132" s="57">
        <v>32101617</v>
      </c>
      <c r="B6132" s="58" t="s">
        <v>8397</v>
      </c>
    </row>
    <row r="6133" spans="1:2" x14ac:dyDescent="0.25">
      <c r="A6133" s="57">
        <v>32101618</v>
      </c>
      <c r="B6133" s="58" t="s">
        <v>12311</v>
      </c>
    </row>
    <row r="6134" spans="1:2" x14ac:dyDescent="0.25">
      <c r="A6134" s="57">
        <v>32101619</v>
      </c>
      <c r="B6134" s="58" t="s">
        <v>17453</v>
      </c>
    </row>
    <row r="6135" spans="1:2" x14ac:dyDescent="0.25">
      <c r="A6135" s="57">
        <v>32101620</v>
      </c>
      <c r="B6135" s="58" t="s">
        <v>6232</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12903</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18724</v>
      </c>
    </row>
    <row r="6144" spans="1:2" x14ac:dyDescent="0.25">
      <c r="A6144" s="57">
        <v>32101629</v>
      </c>
      <c r="B6144" s="58" t="s">
        <v>14139</v>
      </c>
    </row>
    <row r="6145" spans="1:2" x14ac:dyDescent="0.25">
      <c r="A6145" s="57">
        <v>32101630</v>
      </c>
      <c r="B6145" s="58" t="s">
        <v>15841</v>
      </c>
    </row>
    <row r="6146" spans="1:2" x14ac:dyDescent="0.25">
      <c r="A6146" s="57">
        <v>32101631</v>
      </c>
      <c r="B6146" s="58" t="s">
        <v>14372</v>
      </c>
    </row>
    <row r="6147" spans="1:2" x14ac:dyDescent="0.25">
      <c r="A6147" s="57">
        <v>32101632</v>
      </c>
      <c r="B6147" s="58" t="s">
        <v>17968</v>
      </c>
    </row>
    <row r="6148" spans="1:2" x14ac:dyDescent="0.25">
      <c r="A6148" s="57">
        <v>32101633</v>
      </c>
      <c r="B6148" s="58" t="s">
        <v>17849</v>
      </c>
    </row>
    <row r="6149" spans="1:2" x14ac:dyDescent="0.25">
      <c r="A6149" s="57">
        <v>32101634</v>
      </c>
      <c r="B6149" s="58" t="s">
        <v>9440</v>
      </c>
    </row>
    <row r="6150" spans="1:2" x14ac:dyDescent="0.25">
      <c r="A6150" s="57">
        <v>32101635</v>
      </c>
      <c r="B6150" s="58" t="s">
        <v>15399</v>
      </c>
    </row>
    <row r="6151" spans="1:2" x14ac:dyDescent="0.25">
      <c r="A6151" s="57">
        <v>32101636</v>
      </c>
      <c r="B6151" s="58" t="s">
        <v>3398</v>
      </c>
    </row>
    <row r="6152" spans="1:2" x14ac:dyDescent="0.25">
      <c r="A6152" s="57">
        <v>32101637</v>
      </c>
      <c r="B6152" s="58" t="s">
        <v>5534</v>
      </c>
    </row>
    <row r="6153" spans="1:2" x14ac:dyDescent="0.25">
      <c r="A6153" s="57">
        <v>32111501</v>
      </c>
      <c r="B6153" s="58" t="s">
        <v>14390</v>
      </c>
    </row>
    <row r="6154" spans="1:2" x14ac:dyDescent="0.25">
      <c r="A6154" s="57">
        <v>32111502</v>
      </c>
      <c r="B6154" s="58" t="s">
        <v>6860</v>
      </c>
    </row>
    <row r="6155" spans="1:2" x14ac:dyDescent="0.25">
      <c r="A6155" s="57">
        <v>32111503</v>
      </c>
      <c r="B6155" s="58" t="s">
        <v>9003</v>
      </c>
    </row>
    <row r="6156" spans="1:2" x14ac:dyDescent="0.25">
      <c r="A6156" s="57">
        <v>32111504</v>
      </c>
      <c r="B6156" s="58" t="s">
        <v>6708</v>
      </c>
    </row>
    <row r="6157" spans="1:2" x14ac:dyDescent="0.25">
      <c r="A6157" s="57">
        <v>32111505</v>
      </c>
      <c r="B6157" s="58" t="s">
        <v>11680</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4796</v>
      </c>
    </row>
    <row r="6163" spans="1:2" x14ac:dyDescent="0.25">
      <c r="A6163" s="57">
        <v>32111511</v>
      </c>
      <c r="B6163" s="58" t="s">
        <v>1799</v>
      </c>
    </row>
    <row r="6164" spans="1:2" x14ac:dyDescent="0.25">
      <c r="A6164" s="57">
        <v>32111512</v>
      </c>
      <c r="B6164" s="58" t="s">
        <v>3829</v>
      </c>
    </row>
    <row r="6165" spans="1:2" x14ac:dyDescent="0.25">
      <c r="A6165" s="57">
        <v>32111601</v>
      </c>
      <c r="B6165" s="58" t="s">
        <v>6302</v>
      </c>
    </row>
    <row r="6166" spans="1:2" x14ac:dyDescent="0.25">
      <c r="A6166" s="57">
        <v>32111602</v>
      </c>
      <c r="B6166" s="58" t="s">
        <v>14239</v>
      </c>
    </row>
    <row r="6167" spans="1:2" x14ac:dyDescent="0.25">
      <c r="A6167" s="57">
        <v>32111603</v>
      </c>
      <c r="B6167" s="58" t="s">
        <v>9729</v>
      </c>
    </row>
    <row r="6168" spans="1:2" x14ac:dyDescent="0.25">
      <c r="A6168" s="57">
        <v>32111604</v>
      </c>
      <c r="B6168" s="58" t="s">
        <v>5566</v>
      </c>
    </row>
    <row r="6169" spans="1:2" x14ac:dyDescent="0.25">
      <c r="A6169" s="57">
        <v>32111607</v>
      </c>
      <c r="B6169" s="58" t="s">
        <v>5574</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9857</v>
      </c>
    </row>
    <row r="6178" spans="1:2" x14ac:dyDescent="0.25">
      <c r="A6178" s="57">
        <v>32111705</v>
      </c>
      <c r="B6178" s="58" t="s">
        <v>519</v>
      </c>
    </row>
    <row r="6179" spans="1:2" x14ac:dyDescent="0.25">
      <c r="A6179" s="57">
        <v>32111706</v>
      </c>
      <c r="B6179" s="58" t="s">
        <v>14797</v>
      </c>
    </row>
    <row r="6180" spans="1:2" x14ac:dyDescent="0.25">
      <c r="A6180" s="57">
        <v>32121501</v>
      </c>
      <c r="B6180" s="58" t="s">
        <v>4251</v>
      </c>
    </row>
    <row r="6181" spans="1:2" x14ac:dyDescent="0.25">
      <c r="A6181" s="57">
        <v>32121502</v>
      </c>
      <c r="B6181" s="58" t="s">
        <v>8590</v>
      </c>
    </row>
    <row r="6182" spans="1:2" x14ac:dyDescent="0.25">
      <c r="A6182" s="57">
        <v>32121503</v>
      </c>
      <c r="B6182" s="58" t="s">
        <v>13397</v>
      </c>
    </row>
    <row r="6183" spans="1:2" x14ac:dyDescent="0.25">
      <c r="A6183" s="57">
        <v>32121504</v>
      </c>
      <c r="B6183" s="58" t="s">
        <v>13068</v>
      </c>
    </row>
    <row r="6184" spans="1:2" x14ac:dyDescent="0.25">
      <c r="A6184" s="57">
        <v>32121602</v>
      </c>
      <c r="B6184" s="58" t="s">
        <v>18032</v>
      </c>
    </row>
    <row r="6185" spans="1:2" x14ac:dyDescent="0.25">
      <c r="A6185" s="57">
        <v>32121603</v>
      </c>
      <c r="B6185" s="58" t="s">
        <v>540</v>
      </c>
    </row>
    <row r="6186" spans="1:2" x14ac:dyDescent="0.25">
      <c r="A6186" s="57">
        <v>32121607</v>
      </c>
      <c r="B6186" s="58" t="s">
        <v>10112</v>
      </c>
    </row>
    <row r="6187" spans="1:2" x14ac:dyDescent="0.25">
      <c r="A6187" s="57">
        <v>32121609</v>
      </c>
      <c r="B6187" s="58" t="s">
        <v>8181</v>
      </c>
    </row>
    <row r="6188" spans="1:2" x14ac:dyDescent="0.25">
      <c r="A6188" s="57">
        <v>32121701</v>
      </c>
      <c r="B6188" s="58" t="s">
        <v>4817</v>
      </c>
    </row>
    <row r="6189" spans="1:2" x14ac:dyDescent="0.25">
      <c r="A6189" s="57">
        <v>32121702</v>
      </c>
      <c r="B6189" s="58" t="s">
        <v>13770</v>
      </c>
    </row>
    <row r="6190" spans="1:2" x14ac:dyDescent="0.25">
      <c r="A6190" s="57">
        <v>32121703</v>
      </c>
      <c r="B6190" s="58" t="s">
        <v>16281</v>
      </c>
    </row>
    <row r="6191" spans="1:2" x14ac:dyDescent="0.25">
      <c r="A6191" s="57">
        <v>32121704</v>
      </c>
      <c r="B6191" s="58" t="s">
        <v>13626</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14151</v>
      </c>
    </row>
    <row r="6196" spans="1:2" x14ac:dyDescent="0.25">
      <c r="A6196" s="57">
        <v>32131003</v>
      </c>
      <c r="B6196" s="58" t="s">
        <v>15113</v>
      </c>
    </row>
    <row r="6197" spans="1:2" x14ac:dyDescent="0.25">
      <c r="A6197" s="57">
        <v>32131005</v>
      </c>
      <c r="B6197" s="58" t="s">
        <v>7061</v>
      </c>
    </row>
    <row r="6198" spans="1:2" x14ac:dyDescent="0.25">
      <c r="A6198" s="57">
        <v>32131006</v>
      </c>
      <c r="B6198" s="58" t="s">
        <v>18539</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9685</v>
      </c>
    </row>
    <row r="6203" spans="1:2" x14ac:dyDescent="0.25">
      <c r="A6203" s="57">
        <v>32131011</v>
      </c>
      <c r="B6203" s="58" t="s">
        <v>11256</v>
      </c>
    </row>
    <row r="6204" spans="1:2" x14ac:dyDescent="0.25">
      <c r="A6204" s="57">
        <v>32131012</v>
      </c>
      <c r="B6204" s="58" t="s">
        <v>9252</v>
      </c>
    </row>
    <row r="6205" spans="1:2" x14ac:dyDescent="0.25">
      <c r="A6205" s="57">
        <v>32141001</v>
      </c>
      <c r="B6205" s="58" t="s">
        <v>16092</v>
      </c>
    </row>
    <row r="6206" spans="1:2" x14ac:dyDescent="0.25">
      <c r="A6206" s="57">
        <v>32141002</v>
      </c>
      <c r="B6206" s="58" t="s">
        <v>9233</v>
      </c>
    </row>
    <row r="6207" spans="1:2" x14ac:dyDescent="0.25">
      <c r="A6207" s="57">
        <v>32141003</v>
      </c>
      <c r="B6207" s="58" t="s">
        <v>9074</v>
      </c>
    </row>
    <row r="6208" spans="1:2" x14ac:dyDescent="0.25">
      <c r="A6208" s="57">
        <v>32141004</v>
      </c>
      <c r="B6208" s="58" t="s">
        <v>9360</v>
      </c>
    </row>
    <row r="6209" spans="1:2" x14ac:dyDescent="0.25">
      <c r="A6209" s="57">
        <v>32141005</v>
      </c>
      <c r="B6209" s="58" t="s">
        <v>16066</v>
      </c>
    </row>
    <row r="6210" spans="1:2" x14ac:dyDescent="0.25">
      <c r="A6210" s="57">
        <v>32141006</v>
      </c>
      <c r="B6210" s="58" t="s">
        <v>7337</v>
      </c>
    </row>
    <row r="6211" spans="1:2" x14ac:dyDescent="0.25">
      <c r="A6211" s="57">
        <v>32141007</v>
      </c>
      <c r="B6211" s="58" t="s">
        <v>4717</v>
      </c>
    </row>
    <row r="6212" spans="1:2" x14ac:dyDescent="0.25">
      <c r="A6212" s="57">
        <v>32141008</v>
      </c>
      <c r="B6212" s="58" t="s">
        <v>18031</v>
      </c>
    </row>
    <row r="6213" spans="1:2" x14ac:dyDescent="0.25">
      <c r="A6213" s="57">
        <v>32141009</v>
      </c>
      <c r="B6213" s="58" t="s">
        <v>13189</v>
      </c>
    </row>
    <row r="6214" spans="1:2" x14ac:dyDescent="0.25">
      <c r="A6214" s="57">
        <v>32141010</v>
      </c>
      <c r="B6214" s="58" t="s">
        <v>11520</v>
      </c>
    </row>
    <row r="6215" spans="1:2" x14ac:dyDescent="0.25">
      <c r="A6215" s="57">
        <v>32141011</v>
      </c>
      <c r="B6215" s="58" t="s">
        <v>799</v>
      </c>
    </row>
    <row r="6216" spans="1:2" x14ac:dyDescent="0.25">
      <c r="A6216" s="57">
        <v>32141012</v>
      </c>
      <c r="B6216" s="58" t="s">
        <v>15097</v>
      </c>
    </row>
    <row r="6217" spans="1:2" x14ac:dyDescent="0.25">
      <c r="A6217" s="57">
        <v>32141013</v>
      </c>
      <c r="B6217" s="58" t="s">
        <v>10128</v>
      </c>
    </row>
    <row r="6218" spans="1:2" x14ac:dyDescent="0.25">
      <c r="A6218" s="57">
        <v>32141014</v>
      </c>
      <c r="B6218" s="58" t="s">
        <v>11171</v>
      </c>
    </row>
    <row r="6219" spans="1:2" x14ac:dyDescent="0.25">
      <c r="A6219" s="57">
        <v>32141015</v>
      </c>
      <c r="B6219" s="58" t="s">
        <v>6243</v>
      </c>
    </row>
    <row r="6220" spans="1:2" x14ac:dyDescent="0.25">
      <c r="A6220" s="57">
        <v>32141016</v>
      </c>
      <c r="B6220" s="58" t="s">
        <v>11995</v>
      </c>
    </row>
    <row r="6221" spans="1:2" x14ac:dyDescent="0.25">
      <c r="A6221" s="57">
        <v>32141101</v>
      </c>
      <c r="B6221" s="58" t="s">
        <v>3097</v>
      </c>
    </row>
    <row r="6222" spans="1:2" x14ac:dyDescent="0.25">
      <c r="A6222" s="57">
        <v>32141102</v>
      </c>
      <c r="B6222" s="58" t="s">
        <v>2132</v>
      </c>
    </row>
    <row r="6223" spans="1:2" x14ac:dyDescent="0.25">
      <c r="A6223" s="57">
        <v>32141103</v>
      </c>
      <c r="B6223" s="58" t="s">
        <v>10283</v>
      </c>
    </row>
    <row r="6224" spans="1:2" x14ac:dyDescent="0.25">
      <c r="A6224" s="57">
        <v>32141104</v>
      </c>
      <c r="B6224" s="58" t="s">
        <v>17239</v>
      </c>
    </row>
    <row r="6225" spans="1:2" x14ac:dyDescent="0.25">
      <c r="A6225" s="57">
        <v>32141105</v>
      </c>
      <c r="B6225" s="58" t="s">
        <v>16738</v>
      </c>
    </row>
    <row r="6226" spans="1:2" x14ac:dyDescent="0.25">
      <c r="A6226" s="57">
        <v>32141106</v>
      </c>
      <c r="B6226" s="58" t="s">
        <v>9175</v>
      </c>
    </row>
    <row r="6227" spans="1:2" x14ac:dyDescent="0.25">
      <c r="A6227" s="57">
        <v>32141107</v>
      </c>
      <c r="B6227" s="58" t="s">
        <v>17904</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5824</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12631</v>
      </c>
    </row>
    <row r="6242" spans="1:2" x14ac:dyDescent="0.25">
      <c r="A6242" s="57">
        <v>39101615</v>
      </c>
      <c r="B6242" s="58" t="s">
        <v>16787</v>
      </c>
    </row>
    <row r="6243" spans="1:2" x14ac:dyDescent="0.25">
      <c r="A6243" s="57">
        <v>39101616</v>
      </c>
      <c r="B6243" s="58" t="s">
        <v>11475</v>
      </c>
    </row>
    <row r="6244" spans="1:2" x14ac:dyDescent="0.25">
      <c r="A6244" s="57">
        <v>39101617</v>
      </c>
      <c r="B6244" s="58" t="s">
        <v>11056</v>
      </c>
    </row>
    <row r="6245" spans="1:2" x14ac:dyDescent="0.25">
      <c r="A6245" s="57">
        <v>39101618</v>
      </c>
      <c r="B6245" s="58" t="s">
        <v>7647</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8871</v>
      </c>
    </row>
    <row r="6250" spans="1:2" x14ac:dyDescent="0.25">
      <c r="A6250" s="57">
        <v>39111504</v>
      </c>
      <c r="B6250" s="58" t="s">
        <v>7866</v>
      </c>
    </row>
    <row r="6251" spans="1:2" x14ac:dyDescent="0.25">
      <c r="A6251" s="57">
        <v>39111505</v>
      </c>
      <c r="B6251" s="58" t="s">
        <v>15756</v>
      </c>
    </row>
    <row r="6252" spans="1:2" x14ac:dyDescent="0.25">
      <c r="A6252" s="57">
        <v>39111506</v>
      </c>
      <c r="B6252" s="58" t="s">
        <v>5196</v>
      </c>
    </row>
    <row r="6253" spans="1:2" x14ac:dyDescent="0.25">
      <c r="A6253" s="57">
        <v>39111507</v>
      </c>
      <c r="B6253" s="58" t="s">
        <v>17310</v>
      </c>
    </row>
    <row r="6254" spans="1:2" x14ac:dyDescent="0.25">
      <c r="A6254" s="57">
        <v>39111508</v>
      </c>
      <c r="B6254" s="58" t="s">
        <v>2380</v>
      </c>
    </row>
    <row r="6255" spans="1:2" x14ac:dyDescent="0.25">
      <c r="A6255" s="57">
        <v>39111509</v>
      </c>
      <c r="B6255" s="58" t="s">
        <v>15452</v>
      </c>
    </row>
    <row r="6256" spans="1:2" x14ac:dyDescent="0.25">
      <c r="A6256" s="57">
        <v>39111510</v>
      </c>
      <c r="B6256" s="58" t="s">
        <v>8236</v>
      </c>
    </row>
    <row r="6257" spans="1:2" x14ac:dyDescent="0.25">
      <c r="A6257" s="57">
        <v>39111512</v>
      </c>
      <c r="B6257" s="58" t="s">
        <v>13517</v>
      </c>
    </row>
    <row r="6258" spans="1:2" x14ac:dyDescent="0.25">
      <c r="A6258" s="57">
        <v>39111513</v>
      </c>
      <c r="B6258" s="58" t="s">
        <v>9341</v>
      </c>
    </row>
    <row r="6259" spans="1:2" x14ac:dyDescent="0.25">
      <c r="A6259" s="57">
        <v>39111514</v>
      </c>
      <c r="B6259" s="58" t="s">
        <v>14755</v>
      </c>
    </row>
    <row r="6260" spans="1:2" x14ac:dyDescent="0.25">
      <c r="A6260" s="57">
        <v>39111515</v>
      </c>
      <c r="B6260" s="58" t="s">
        <v>7424</v>
      </c>
    </row>
    <row r="6261" spans="1:2" x14ac:dyDescent="0.25">
      <c r="A6261" s="57">
        <v>39111516</v>
      </c>
      <c r="B6261" s="58" t="s">
        <v>9204</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13686</v>
      </c>
    </row>
    <row r="6268" spans="1:2" x14ac:dyDescent="0.25">
      <c r="A6268" s="57">
        <v>39111605</v>
      </c>
      <c r="B6268" s="58" t="s">
        <v>18791</v>
      </c>
    </row>
    <row r="6269" spans="1:2" x14ac:dyDescent="0.25">
      <c r="A6269" s="57">
        <v>39111606</v>
      </c>
      <c r="B6269" s="58" t="s">
        <v>3008</v>
      </c>
    </row>
    <row r="6270" spans="1:2" x14ac:dyDescent="0.25">
      <c r="A6270" s="57">
        <v>39111608</v>
      </c>
      <c r="B6270" s="58" t="s">
        <v>9061</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13215</v>
      </c>
    </row>
    <row r="6275" spans="1:2" x14ac:dyDescent="0.25">
      <c r="A6275" s="57">
        <v>39111705</v>
      </c>
      <c r="B6275" s="58" t="s">
        <v>17783</v>
      </c>
    </row>
    <row r="6276" spans="1:2" x14ac:dyDescent="0.25">
      <c r="A6276" s="57">
        <v>39111706</v>
      </c>
      <c r="B6276" s="58" t="s">
        <v>5987</v>
      </c>
    </row>
    <row r="6277" spans="1:2" x14ac:dyDescent="0.25">
      <c r="A6277" s="57">
        <v>39111801</v>
      </c>
      <c r="B6277" s="58" t="s">
        <v>13163</v>
      </c>
    </row>
    <row r="6278" spans="1:2" x14ac:dyDescent="0.25">
      <c r="A6278" s="57">
        <v>39111802</v>
      </c>
      <c r="B6278" s="58" t="s">
        <v>15065</v>
      </c>
    </row>
    <row r="6279" spans="1:2" x14ac:dyDescent="0.25">
      <c r="A6279" s="57">
        <v>39111803</v>
      </c>
      <c r="B6279" s="58" t="s">
        <v>13891</v>
      </c>
    </row>
    <row r="6280" spans="1:2" x14ac:dyDescent="0.25">
      <c r="A6280" s="57">
        <v>39111804</v>
      </c>
      <c r="B6280" s="58" t="s">
        <v>17726</v>
      </c>
    </row>
    <row r="6281" spans="1:2" x14ac:dyDescent="0.25">
      <c r="A6281" s="57">
        <v>39111806</v>
      </c>
      <c r="B6281" s="58" t="s">
        <v>8479</v>
      </c>
    </row>
    <row r="6282" spans="1:2" x14ac:dyDescent="0.25">
      <c r="A6282" s="57">
        <v>39111808</v>
      </c>
      <c r="B6282" s="58" t="s">
        <v>8957</v>
      </c>
    </row>
    <row r="6283" spans="1:2" x14ac:dyDescent="0.25">
      <c r="A6283" s="57">
        <v>39111809</v>
      </c>
      <c r="B6283" s="58" t="s">
        <v>3810</v>
      </c>
    </row>
    <row r="6284" spans="1:2" x14ac:dyDescent="0.25">
      <c r="A6284" s="57">
        <v>39111810</v>
      </c>
      <c r="B6284" s="58" t="s">
        <v>5256</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4787</v>
      </c>
    </row>
    <row r="6290" spans="1:2" x14ac:dyDescent="0.25">
      <c r="A6290" s="57">
        <v>39112001</v>
      </c>
      <c r="B6290" s="58" t="s">
        <v>14215</v>
      </c>
    </row>
    <row r="6291" spans="1:2" x14ac:dyDescent="0.25">
      <c r="A6291" s="57">
        <v>39112002</v>
      </c>
      <c r="B6291" s="58" t="s">
        <v>9410</v>
      </c>
    </row>
    <row r="6292" spans="1:2" x14ac:dyDescent="0.25">
      <c r="A6292" s="57">
        <v>39112003</v>
      </c>
      <c r="B6292" s="58" t="s">
        <v>11684</v>
      </c>
    </row>
    <row r="6293" spans="1:2" x14ac:dyDescent="0.25">
      <c r="A6293" s="57">
        <v>39121001</v>
      </c>
      <c r="B6293" s="58" t="s">
        <v>5156</v>
      </c>
    </row>
    <row r="6294" spans="1:2" x14ac:dyDescent="0.25">
      <c r="A6294" s="57">
        <v>39121002</v>
      </c>
      <c r="B6294" s="58" t="s">
        <v>16903</v>
      </c>
    </row>
    <row r="6295" spans="1:2" x14ac:dyDescent="0.25">
      <c r="A6295" s="57">
        <v>39121003</v>
      </c>
      <c r="B6295" s="58" t="s">
        <v>14506</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15511</v>
      </c>
    </row>
    <row r="6300" spans="1:2" x14ac:dyDescent="0.25">
      <c r="A6300" s="57">
        <v>39121009</v>
      </c>
      <c r="B6300" s="58" t="s">
        <v>5687</v>
      </c>
    </row>
    <row r="6301" spans="1:2" x14ac:dyDescent="0.25">
      <c r="A6301" s="57">
        <v>39121010</v>
      </c>
      <c r="B6301" s="58" t="s">
        <v>13720</v>
      </c>
    </row>
    <row r="6302" spans="1:2" x14ac:dyDescent="0.25">
      <c r="A6302" s="57">
        <v>39121011</v>
      </c>
      <c r="B6302" s="58" t="s">
        <v>10099</v>
      </c>
    </row>
    <row r="6303" spans="1:2" x14ac:dyDescent="0.25">
      <c r="A6303" s="57">
        <v>39121012</v>
      </c>
      <c r="B6303" s="58" t="s">
        <v>10436</v>
      </c>
    </row>
    <row r="6304" spans="1:2" x14ac:dyDescent="0.25">
      <c r="A6304" s="57">
        <v>39121013</v>
      </c>
      <c r="B6304" s="58" t="s">
        <v>8724</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10985</v>
      </c>
    </row>
    <row r="6309" spans="1:2" x14ac:dyDescent="0.25">
      <c r="A6309" s="57">
        <v>39121018</v>
      </c>
      <c r="B6309" s="58" t="s">
        <v>8860</v>
      </c>
    </row>
    <row r="6310" spans="1:2" x14ac:dyDescent="0.25">
      <c r="A6310" s="57">
        <v>39121019</v>
      </c>
      <c r="B6310" s="58" t="s">
        <v>11927</v>
      </c>
    </row>
    <row r="6311" spans="1:2" x14ac:dyDescent="0.25">
      <c r="A6311" s="57">
        <v>39121020</v>
      </c>
      <c r="B6311" s="58" t="s">
        <v>15642</v>
      </c>
    </row>
    <row r="6312" spans="1:2" x14ac:dyDescent="0.25">
      <c r="A6312" s="57">
        <v>39121101</v>
      </c>
      <c r="B6312" s="58" t="s">
        <v>13481</v>
      </c>
    </row>
    <row r="6313" spans="1:2" x14ac:dyDescent="0.25">
      <c r="A6313" s="57">
        <v>39121102</v>
      </c>
      <c r="B6313" s="58" t="s">
        <v>15246</v>
      </c>
    </row>
    <row r="6314" spans="1:2" x14ac:dyDescent="0.25">
      <c r="A6314" s="57">
        <v>39121103</v>
      </c>
      <c r="B6314" s="58" t="s">
        <v>6215</v>
      </c>
    </row>
    <row r="6315" spans="1:2" x14ac:dyDescent="0.25">
      <c r="A6315" s="57">
        <v>39121104</v>
      </c>
      <c r="B6315" s="58" t="s">
        <v>5830</v>
      </c>
    </row>
    <row r="6316" spans="1:2" x14ac:dyDescent="0.25">
      <c r="A6316" s="57">
        <v>39121105</v>
      </c>
      <c r="B6316" s="58" t="s">
        <v>598</v>
      </c>
    </row>
    <row r="6317" spans="1:2" x14ac:dyDescent="0.25">
      <c r="A6317" s="57">
        <v>39121106</v>
      </c>
      <c r="B6317" s="58" t="s">
        <v>9584</v>
      </c>
    </row>
    <row r="6318" spans="1:2" x14ac:dyDescent="0.25">
      <c r="A6318" s="57">
        <v>39121107</v>
      </c>
      <c r="B6318" s="58" t="s">
        <v>16512</v>
      </c>
    </row>
    <row r="6319" spans="1:2" x14ac:dyDescent="0.25">
      <c r="A6319" s="57">
        <v>39121108</v>
      </c>
      <c r="B6319" s="58" t="s">
        <v>12236</v>
      </c>
    </row>
    <row r="6320" spans="1:2" x14ac:dyDescent="0.25">
      <c r="A6320" s="57">
        <v>39121109</v>
      </c>
      <c r="B6320" s="58" t="s">
        <v>13872</v>
      </c>
    </row>
    <row r="6321" spans="1:2" x14ac:dyDescent="0.25">
      <c r="A6321" s="57">
        <v>39121201</v>
      </c>
      <c r="B6321" s="58" t="s">
        <v>13624</v>
      </c>
    </row>
    <row r="6322" spans="1:2" x14ac:dyDescent="0.25">
      <c r="A6322" s="57">
        <v>39121202</v>
      </c>
      <c r="B6322" s="58" t="s">
        <v>10801</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15291</v>
      </c>
    </row>
    <row r="6327" spans="1:2" x14ac:dyDescent="0.25">
      <c r="A6327" s="57">
        <v>39121207</v>
      </c>
      <c r="B6327" s="58" t="s">
        <v>11722</v>
      </c>
    </row>
    <row r="6328" spans="1:2" x14ac:dyDescent="0.25">
      <c r="A6328" s="57">
        <v>39121301</v>
      </c>
      <c r="B6328" s="58" t="s">
        <v>9313</v>
      </c>
    </row>
    <row r="6329" spans="1:2" x14ac:dyDescent="0.25">
      <c r="A6329" s="57">
        <v>39121302</v>
      </c>
      <c r="B6329" s="58" t="s">
        <v>1097</v>
      </c>
    </row>
    <row r="6330" spans="1:2" x14ac:dyDescent="0.25">
      <c r="A6330" s="57">
        <v>39121303</v>
      </c>
      <c r="B6330" s="58" t="s">
        <v>18235</v>
      </c>
    </row>
    <row r="6331" spans="1:2" x14ac:dyDescent="0.25">
      <c r="A6331" s="57">
        <v>39121304</v>
      </c>
      <c r="B6331" s="58" t="s">
        <v>10055</v>
      </c>
    </row>
    <row r="6332" spans="1:2" x14ac:dyDescent="0.25">
      <c r="A6332" s="57">
        <v>39121305</v>
      </c>
      <c r="B6332" s="58" t="s">
        <v>7310</v>
      </c>
    </row>
    <row r="6333" spans="1:2" x14ac:dyDescent="0.25">
      <c r="A6333" s="57">
        <v>39121306</v>
      </c>
      <c r="B6333" s="58" t="s">
        <v>2213</v>
      </c>
    </row>
    <row r="6334" spans="1:2" x14ac:dyDescent="0.25">
      <c r="A6334" s="57">
        <v>39121307</v>
      </c>
      <c r="B6334" s="58" t="s">
        <v>12643</v>
      </c>
    </row>
    <row r="6335" spans="1:2" x14ac:dyDescent="0.25">
      <c r="A6335" s="57">
        <v>39121308</v>
      </c>
      <c r="B6335" s="58" t="s">
        <v>2217</v>
      </c>
    </row>
    <row r="6336" spans="1:2" x14ac:dyDescent="0.25">
      <c r="A6336" s="57">
        <v>39121309</v>
      </c>
      <c r="B6336" s="58" t="s">
        <v>14730</v>
      </c>
    </row>
    <row r="6337" spans="1:2" x14ac:dyDescent="0.25">
      <c r="A6337" s="57">
        <v>39121310</v>
      </c>
      <c r="B6337" s="58" t="s">
        <v>17002</v>
      </c>
    </row>
    <row r="6338" spans="1:2" x14ac:dyDescent="0.25">
      <c r="A6338" s="57">
        <v>39121311</v>
      </c>
      <c r="B6338" s="58" t="s">
        <v>12266</v>
      </c>
    </row>
    <row r="6339" spans="1:2" x14ac:dyDescent="0.25">
      <c r="A6339" s="57">
        <v>39121312</v>
      </c>
      <c r="B6339" s="58" t="s">
        <v>15758</v>
      </c>
    </row>
    <row r="6340" spans="1:2" x14ac:dyDescent="0.25">
      <c r="A6340" s="57">
        <v>39121313</v>
      </c>
      <c r="B6340" s="58" t="s">
        <v>14353</v>
      </c>
    </row>
    <row r="6341" spans="1:2" x14ac:dyDescent="0.25">
      <c r="A6341" s="57">
        <v>39121402</v>
      </c>
      <c r="B6341" s="58" t="s">
        <v>1565</v>
      </c>
    </row>
    <row r="6342" spans="1:2" x14ac:dyDescent="0.25">
      <c r="A6342" s="57">
        <v>39121403</v>
      </c>
      <c r="B6342" s="58" t="s">
        <v>8484</v>
      </c>
    </row>
    <row r="6343" spans="1:2" x14ac:dyDescent="0.25">
      <c r="A6343" s="57">
        <v>39121404</v>
      </c>
      <c r="B6343" s="58" t="s">
        <v>11752</v>
      </c>
    </row>
    <row r="6344" spans="1:2" x14ac:dyDescent="0.25">
      <c r="A6344" s="57">
        <v>39121405</v>
      </c>
      <c r="B6344" s="58" t="s">
        <v>17768</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9260</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5904</v>
      </c>
    </row>
    <row r="6356" spans="1:2" x14ac:dyDescent="0.25">
      <c r="A6356" s="57">
        <v>39121419</v>
      </c>
      <c r="B6356" s="58" t="s">
        <v>11771</v>
      </c>
    </row>
    <row r="6357" spans="1:2" x14ac:dyDescent="0.25">
      <c r="A6357" s="57">
        <v>39121420</v>
      </c>
      <c r="B6357" s="58" t="s">
        <v>2973</v>
      </c>
    </row>
    <row r="6358" spans="1:2" x14ac:dyDescent="0.25">
      <c r="A6358" s="57">
        <v>39121421</v>
      </c>
      <c r="B6358" s="58" t="s">
        <v>8561</v>
      </c>
    </row>
    <row r="6359" spans="1:2" x14ac:dyDescent="0.25">
      <c r="A6359" s="57">
        <v>39121422</v>
      </c>
      <c r="B6359" s="58" t="s">
        <v>16246</v>
      </c>
    </row>
    <row r="6360" spans="1:2" x14ac:dyDescent="0.25">
      <c r="A6360" s="57">
        <v>39121423</v>
      </c>
      <c r="B6360" s="58" t="s">
        <v>17481</v>
      </c>
    </row>
    <row r="6361" spans="1:2" x14ac:dyDescent="0.25">
      <c r="A6361" s="57">
        <v>39121424</v>
      </c>
      <c r="B6361" s="58" t="s">
        <v>9821</v>
      </c>
    </row>
    <row r="6362" spans="1:2" x14ac:dyDescent="0.25">
      <c r="A6362" s="57">
        <v>39121425</v>
      </c>
      <c r="B6362" s="58" t="s">
        <v>2049</v>
      </c>
    </row>
    <row r="6363" spans="1:2" x14ac:dyDescent="0.25">
      <c r="A6363" s="57">
        <v>39121426</v>
      </c>
      <c r="B6363" s="58" t="s">
        <v>16107</v>
      </c>
    </row>
    <row r="6364" spans="1:2" x14ac:dyDescent="0.25">
      <c r="A6364" s="57">
        <v>39121427</v>
      </c>
      <c r="B6364" s="58" t="s">
        <v>5329</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6679</v>
      </c>
    </row>
    <row r="6369" spans="1:2" x14ac:dyDescent="0.25">
      <c r="A6369" s="57">
        <v>39121432</v>
      </c>
      <c r="B6369" s="58" t="s">
        <v>14024</v>
      </c>
    </row>
    <row r="6370" spans="1:2" x14ac:dyDescent="0.25">
      <c r="A6370" s="57">
        <v>39121433</v>
      </c>
      <c r="B6370" s="58" t="s">
        <v>12437</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4993</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9048</v>
      </c>
    </row>
    <row r="6381" spans="1:2" x14ac:dyDescent="0.25">
      <c r="A6381" s="57">
        <v>39121507</v>
      </c>
      <c r="B6381" s="58" t="s">
        <v>6399</v>
      </c>
    </row>
    <row r="6382" spans="1:2" x14ac:dyDescent="0.25">
      <c r="A6382" s="57">
        <v>39121508</v>
      </c>
      <c r="B6382" s="58" t="s">
        <v>9239</v>
      </c>
    </row>
    <row r="6383" spans="1:2" x14ac:dyDescent="0.25">
      <c r="A6383" s="57">
        <v>39121509</v>
      </c>
      <c r="B6383" s="58" t="s">
        <v>13800</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5313</v>
      </c>
    </row>
    <row r="6388" spans="1:2" x14ac:dyDescent="0.25">
      <c r="A6388" s="57">
        <v>39121514</v>
      </c>
      <c r="B6388" s="58" t="s">
        <v>4712</v>
      </c>
    </row>
    <row r="6389" spans="1:2" x14ac:dyDescent="0.25">
      <c r="A6389" s="57">
        <v>39121515</v>
      </c>
      <c r="B6389" s="58" t="s">
        <v>11081</v>
      </c>
    </row>
    <row r="6390" spans="1:2" x14ac:dyDescent="0.25">
      <c r="A6390" s="57">
        <v>39121516</v>
      </c>
      <c r="B6390" s="58" t="s">
        <v>13401</v>
      </c>
    </row>
    <row r="6391" spans="1:2" x14ac:dyDescent="0.25">
      <c r="A6391" s="57">
        <v>39121517</v>
      </c>
      <c r="B6391" s="58" t="s">
        <v>9217</v>
      </c>
    </row>
    <row r="6392" spans="1:2" x14ac:dyDescent="0.25">
      <c r="A6392" s="57">
        <v>39121518</v>
      </c>
      <c r="B6392" s="58" t="s">
        <v>2948</v>
      </c>
    </row>
    <row r="6393" spans="1:2" x14ac:dyDescent="0.25">
      <c r="A6393" s="57">
        <v>39121519</v>
      </c>
      <c r="B6393" s="58" t="s">
        <v>10692</v>
      </c>
    </row>
    <row r="6394" spans="1:2" x14ac:dyDescent="0.25">
      <c r="A6394" s="57">
        <v>39121520</v>
      </c>
      <c r="B6394" s="58" t="s">
        <v>15536</v>
      </c>
    </row>
    <row r="6395" spans="1:2" x14ac:dyDescent="0.25">
      <c r="A6395" s="57">
        <v>39121521</v>
      </c>
      <c r="B6395" s="58" t="s">
        <v>9516</v>
      </c>
    </row>
    <row r="6396" spans="1:2" x14ac:dyDescent="0.25">
      <c r="A6396" s="57">
        <v>39121522</v>
      </c>
      <c r="B6396" s="58" t="s">
        <v>13987</v>
      </c>
    </row>
    <row r="6397" spans="1:2" x14ac:dyDescent="0.25">
      <c r="A6397" s="57">
        <v>39121523</v>
      </c>
      <c r="B6397" s="58" t="s">
        <v>11050</v>
      </c>
    </row>
    <row r="6398" spans="1:2" x14ac:dyDescent="0.25">
      <c r="A6398" s="57">
        <v>39121524</v>
      </c>
      <c r="B6398" s="58" t="s">
        <v>18739</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12072</v>
      </c>
    </row>
    <row r="6404" spans="1:2" x14ac:dyDescent="0.25">
      <c r="A6404" s="57">
        <v>39121532</v>
      </c>
      <c r="B6404" s="58" t="s">
        <v>7488</v>
      </c>
    </row>
    <row r="6405" spans="1:2" x14ac:dyDescent="0.25">
      <c r="A6405" s="57">
        <v>39121533</v>
      </c>
      <c r="B6405" s="58" t="s">
        <v>9444</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8814</v>
      </c>
    </row>
    <row r="6410" spans="1:2" x14ac:dyDescent="0.25">
      <c r="A6410" s="57">
        <v>39121538</v>
      </c>
      <c r="B6410" s="58" t="s">
        <v>3701</v>
      </c>
    </row>
    <row r="6411" spans="1:2" x14ac:dyDescent="0.25">
      <c r="A6411" s="57">
        <v>39121539</v>
      </c>
      <c r="B6411" s="58" t="s">
        <v>5352</v>
      </c>
    </row>
    <row r="6412" spans="1:2" x14ac:dyDescent="0.25">
      <c r="A6412" s="57">
        <v>39121540</v>
      </c>
      <c r="B6412" s="58" t="s">
        <v>11547</v>
      </c>
    </row>
    <row r="6413" spans="1:2" x14ac:dyDescent="0.25">
      <c r="A6413" s="57">
        <v>39121541</v>
      </c>
      <c r="B6413" s="58" t="s">
        <v>15685</v>
      </c>
    </row>
    <row r="6414" spans="1:2" x14ac:dyDescent="0.25">
      <c r="A6414" s="57">
        <v>39121542</v>
      </c>
      <c r="B6414" s="58" t="s">
        <v>12944</v>
      </c>
    </row>
    <row r="6415" spans="1:2" x14ac:dyDescent="0.25">
      <c r="A6415" s="57">
        <v>39121543</v>
      </c>
      <c r="B6415" s="58" t="s">
        <v>16182</v>
      </c>
    </row>
    <row r="6416" spans="1:2" x14ac:dyDescent="0.25">
      <c r="A6416" s="57">
        <v>39121544</v>
      </c>
      <c r="B6416" s="58" t="s">
        <v>14584</v>
      </c>
    </row>
    <row r="6417" spans="1:2" x14ac:dyDescent="0.25">
      <c r="A6417" s="57">
        <v>39121545</v>
      </c>
      <c r="B6417" s="58" t="s">
        <v>2829</v>
      </c>
    </row>
    <row r="6418" spans="1:2" x14ac:dyDescent="0.25">
      <c r="A6418" s="57">
        <v>39121546</v>
      </c>
      <c r="B6418" s="58" t="s">
        <v>9933</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10689</v>
      </c>
    </row>
    <row r="6424" spans="1:2" x14ac:dyDescent="0.25">
      <c r="A6424" s="57">
        <v>39121601</v>
      </c>
      <c r="B6424" s="58" t="s">
        <v>991</v>
      </c>
    </row>
    <row r="6425" spans="1:2" x14ac:dyDescent="0.25">
      <c r="A6425" s="57">
        <v>39121602</v>
      </c>
      <c r="B6425" s="58" t="s">
        <v>16568</v>
      </c>
    </row>
    <row r="6426" spans="1:2" x14ac:dyDescent="0.25">
      <c r="A6426" s="57">
        <v>39121603</v>
      </c>
      <c r="B6426" s="58" t="s">
        <v>9460</v>
      </c>
    </row>
    <row r="6427" spans="1:2" x14ac:dyDescent="0.25">
      <c r="A6427" s="57">
        <v>39121604</v>
      </c>
      <c r="B6427" s="58" t="s">
        <v>12469</v>
      </c>
    </row>
    <row r="6428" spans="1:2" x14ac:dyDescent="0.25">
      <c r="A6428" s="57">
        <v>39121605</v>
      </c>
      <c r="B6428" s="58" t="s">
        <v>11945</v>
      </c>
    </row>
    <row r="6429" spans="1:2" x14ac:dyDescent="0.25">
      <c r="A6429" s="57">
        <v>39121606</v>
      </c>
      <c r="B6429" s="58" t="s">
        <v>7830</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5177</v>
      </c>
    </row>
    <row r="6434" spans="1:2" x14ac:dyDescent="0.25">
      <c r="A6434" s="57">
        <v>39121611</v>
      </c>
      <c r="B6434" s="58" t="s">
        <v>5711</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7600</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4235</v>
      </c>
    </row>
    <row r="6445" spans="1:2" x14ac:dyDescent="0.25">
      <c r="A6445" s="57">
        <v>39121703</v>
      </c>
      <c r="B6445" s="58" t="s">
        <v>12349</v>
      </c>
    </row>
    <row r="6446" spans="1:2" x14ac:dyDescent="0.25">
      <c r="A6446" s="57">
        <v>39121704</v>
      </c>
      <c r="B6446" s="58" t="s">
        <v>12799</v>
      </c>
    </row>
    <row r="6447" spans="1:2" x14ac:dyDescent="0.25">
      <c r="A6447" s="57">
        <v>39121705</v>
      </c>
      <c r="B6447" s="58" t="s">
        <v>10425</v>
      </c>
    </row>
    <row r="6448" spans="1:2" x14ac:dyDescent="0.25">
      <c r="A6448" s="57">
        <v>39121706</v>
      </c>
      <c r="B6448" s="58" t="s">
        <v>8606</v>
      </c>
    </row>
    <row r="6449" spans="1:2" x14ac:dyDescent="0.25">
      <c r="A6449" s="57">
        <v>39121707</v>
      </c>
      <c r="B6449" s="58" t="s">
        <v>1532</v>
      </c>
    </row>
    <row r="6450" spans="1:2" x14ac:dyDescent="0.25">
      <c r="A6450" s="57">
        <v>39121708</v>
      </c>
      <c r="B6450" s="58" t="s">
        <v>10106</v>
      </c>
    </row>
    <row r="6451" spans="1:2" x14ac:dyDescent="0.25">
      <c r="A6451" s="57">
        <v>39121709</v>
      </c>
      <c r="B6451" s="58" t="s">
        <v>3306</v>
      </c>
    </row>
    <row r="6452" spans="1:2" x14ac:dyDescent="0.25">
      <c r="A6452" s="57">
        <v>39121710</v>
      </c>
      <c r="B6452" s="58" t="s">
        <v>3135</v>
      </c>
    </row>
    <row r="6453" spans="1:2" x14ac:dyDescent="0.25">
      <c r="A6453" s="57">
        <v>39121711</v>
      </c>
      <c r="B6453" s="58" t="s">
        <v>13273</v>
      </c>
    </row>
    <row r="6454" spans="1:2" x14ac:dyDescent="0.25">
      <c r="A6454" s="57">
        <v>39121712</v>
      </c>
      <c r="B6454" s="58" t="s">
        <v>12764</v>
      </c>
    </row>
    <row r="6455" spans="1:2" x14ac:dyDescent="0.25">
      <c r="A6455" s="57">
        <v>39121713</v>
      </c>
      <c r="B6455" s="58" t="s">
        <v>12765</v>
      </c>
    </row>
    <row r="6456" spans="1:2" x14ac:dyDescent="0.25">
      <c r="A6456" s="57">
        <v>39121714</v>
      </c>
      <c r="B6456" s="58" t="s">
        <v>17268</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5653</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10909</v>
      </c>
    </row>
    <row r="6466" spans="1:2" x14ac:dyDescent="0.25">
      <c r="A6466" s="57">
        <v>40101503</v>
      </c>
      <c r="B6466" s="58" t="s">
        <v>15229</v>
      </c>
    </row>
    <row r="6467" spans="1:2" x14ac:dyDescent="0.25">
      <c r="A6467" s="57">
        <v>40101504</v>
      </c>
      <c r="B6467" s="58" t="s">
        <v>17701</v>
      </c>
    </row>
    <row r="6468" spans="1:2" x14ac:dyDescent="0.25">
      <c r="A6468" s="57">
        <v>40101505</v>
      </c>
      <c r="B6468" s="58" t="s">
        <v>11128</v>
      </c>
    </row>
    <row r="6469" spans="1:2" x14ac:dyDescent="0.25">
      <c r="A6469" s="57">
        <v>40101506</v>
      </c>
      <c r="B6469" s="58" t="s">
        <v>9376</v>
      </c>
    </row>
    <row r="6470" spans="1:2" x14ac:dyDescent="0.25">
      <c r="A6470" s="57">
        <v>40101601</v>
      </c>
      <c r="B6470" s="58" t="s">
        <v>13152</v>
      </c>
    </row>
    <row r="6471" spans="1:2" x14ac:dyDescent="0.25">
      <c r="A6471" s="57">
        <v>40101602</v>
      </c>
      <c r="B6471" s="58" t="s">
        <v>4278</v>
      </c>
    </row>
    <row r="6472" spans="1:2" x14ac:dyDescent="0.25">
      <c r="A6472" s="57">
        <v>40101603</v>
      </c>
      <c r="B6472" s="58" t="s">
        <v>12377</v>
      </c>
    </row>
    <row r="6473" spans="1:2" x14ac:dyDescent="0.25">
      <c r="A6473" s="57">
        <v>40101604</v>
      </c>
      <c r="B6473" s="58" t="s">
        <v>5885</v>
      </c>
    </row>
    <row r="6474" spans="1:2" x14ac:dyDescent="0.25">
      <c r="A6474" s="57">
        <v>40101605</v>
      </c>
      <c r="B6474" s="58" t="s">
        <v>72</v>
      </c>
    </row>
    <row r="6475" spans="1:2" x14ac:dyDescent="0.25">
      <c r="A6475" s="57">
        <v>40101701</v>
      </c>
      <c r="B6475" s="58" t="s">
        <v>13942</v>
      </c>
    </row>
    <row r="6476" spans="1:2" x14ac:dyDescent="0.25">
      <c r="A6476" s="57">
        <v>40101702</v>
      </c>
      <c r="B6476" s="58" t="s">
        <v>1968</v>
      </c>
    </row>
    <row r="6477" spans="1:2" x14ac:dyDescent="0.25">
      <c r="A6477" s="57">
        <v>40101703</v>
      </c>
      <c r="B6477" s="58" t="s">
        <v>17025</v>
      </c>
    </row>
    <row r="6478" spans="1:2" x14ac:dyDescent="0.25">
      <c r="A6478" s="57">
        <v>40101704</v>
      </c>
      <c r="B6478" s="58" t="s">
        <v>10731</v>
      </c>
    </row>
    <row r="6479" spans="1:2" x14ac:dyDescent="0.25">
      <c r="A6479" s="57">
        <v>40101705</v>
      </c>
      <c r="B6479" s="58" t="s">
        <v>10474</v>
      </c>
    </row>
    <row r="6480" spans="1:2" x14ac:dyDescent="0.25">
      <c r="A6480" s="57">
        <v>40101706</v>
      </c>
      <c r="B6480" s="58" t="s">
        <v>6013</v>
      </c>
    </row>
    <row r="6481" spans="1:2" x14ac:dyDescent="0.25">
      <c r="A6481" s="57">
        <v>40101707</v>
      </c>
      <c r="B6481" s="58" t="s">
        <v>12614</v>
      </c>
    </row>
    <row r="6482" spans="1:2" x14ac:dyDescent="0.25">
      <c r="A6482" s="57">
        <v>40101801</v>
      </c>
      <c r="B6482" s="58" t="s">
        <v>10372</v>
      </c>
    </row>
    <row r="6483" spans="1:2" x14ac:dyDescent="0.25">
      <c r="A6483" s="57">
        <v>40101802</v>
      </c>
      <c r="B6483" s="58" t="s">
        <v>3314</v>
      </c>
    </row>
    <row r="6484" spans="1:2" x14ac:dyDescent="0.25">
      <c r="A6484" s="57">
        <v>40101803</v>
      </c>
      <c r="B6484" s="58" t="s">
        <v>13814</v>
      </c>
    </row>
    <row r="6485" spans="1:2" x14ac:dyDescent="0.25">
      <c r="A6485" s="57">
        <v>40101805</v>
      </c>
      <c r="B6485" s="58" t="s">
        <v>8511</v>
      </c>
    </row>
    <row r="6486" spans="1:2" x14ac:dyDescent="0.25">
      <c r="A6486" s="57">
        <v>40101806</v>
      </c>
      <c r="B6486" s="58" t="s">
        <v>17070</v>
      </c>
    </row>
    <row r="6487" spans="1:2" x14ac:dyDescent="0.25">
      <c r="A6487" s="57">
        <v>40101807</v>
      </c>
      <c r="B6487" s="58" t="s">
        <v>7633</v>
      </c>
    </row>
    <row r="6488" spans="1:2" x14ac:dyDescent="0.25">
      <c r="A6488" s="57">
        <v>40101808</v>
      </c>
      <c r="B6488" s="58" t="s">
        <v>5233</v>
      </c>
    </row>
    <row r="6489" spans="1:2" x14ac:dyDescent="0.25">
      <c r="A6489" s="57">
        <v>40101809</v>
      </c>
      <c r="B6489" s="58" t="s">
        <v>5357</v>
      </c>
    </row>
    <row r="6490" spans="1:2" x14ac:dyDescent="0.25">
      <c r="A6490" s="57">
        <v>40101810</v>
      </c>
      <c r="B6490" s="58" t="s">
        <v>4073</v>
      </c>
    </row>
    <row r="6491" spans="1:2" x14ac:dyDescent="0.25">
      <c r="A6491" s="57">
        <v>40101811</v>
      </c>
      <c r="B6491" s="58" t="s">
        <v>13436</v>
      </c>
    </row>
    <row r="6492" spans="1:2" x14ac:dyDescent="0.25">
      <c r="A6492" s="57">
        <v>40101812</v>
      </c>
      <c r="B6492" s="58" t="s">
        <v>4341</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13226</v>
      </c>
    </row>
    <row r="6504" spans="1:2" x14ac:dyDescent="0.25">
      <c r="A6504" s="57">
        <v>40101824</v>
      </c>
      <c r="B6504" s="58" t="s">
        <v>17118</v>
      </c>
    </row>
    <row r="6505" spans="1:2" x14ac:dyDescent="0.25">
      <c r="A6505" s="57">
        <v>40101825</v>
      </c>
      <c r="B6505" s="58" t="s">
        <v>4188</v>
      </c>
    </row>
    <row r="6506" spans="1:2" x14ac:dyDescent="0.25">
      <c r="A6506" s="57">
        <v>40101826</v>
      </c>
      <c r="B6506" s="58" t="s">
        <v>14039</v>
      </c>
    </row>
    <row r="6507" spans="1:2" x14ac:dyDescent="0.25">
      <c r="A6507" s="57">
        <v>40101827</v>
      </c>
      <c r="B6507" s="58" t="s">
        <v>384</v>
      </c>
    </row>
    <row r="6508" spans="1:2" x14ac:dyDescent="0.25">
      <c r="A6508" s="57">
        <v>40101828</v>
      </c>
      <c r="B6508" s="58" t="s">
        <v>5819</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5166</v>
      </c>
    </row>
    <row r="6514" spans="1:2" x14ac:dyDescent="0.25">
      <c r="A6514" s="57">
        <v>40101834</v>
      </c>
      <c r="B6514" s="58" t="s">
        <v>8369</v>
      </c>
    </row>
    <row r="6515" spans="1:2" x14ac:dyDescent="0.25">
      <c r="A6515" s="57">
        <v>40101901</v>
      </c>
      <c r="B6515" s="58" t="s">
        <v>2558</v>
      </c>
    </row>
    <row r="6516" spans="1:2" x14ac:dyDescent="0.25">
      <c r="A6516" s="57">
        <v>40101902</v>
      </c>
      <c r="B6516" s="58" t="s">
        <v>11623</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13979</v>
      </c>
    </row>
    <row r="6522" spans="1:2" x14ac:dyDescent="0.25">
      <c r="A6522" s="57">
        <v>40102005</v>
      </c>
      <c r="B6522" s="58" t="s">
        <v>1324</v>
      </c>
    </row>
    <row r="6523" spans="1:2" x14ac:dyDescent="0.25">
      <c r="A6523" s="57">
        <v>40141602</v>
      </c>
      <c r="B6523" s="58" t="s">
        <v>12487</v>
      </c>
    </row>
    <row r="6524" spans="1:2" x14ac:dyDescent="0.25">
      <c r="A6524" s="57">
        <v>40141603</v>
      </c>
      <c r="B6524" s="58" t="s">
        <v>6762</v>
      </c>
    </row>
    <row r="6525" spans="1:2" x14ac:dyDescent="0.25">
      <c r="A6525" s="57">
        <v>40141604</v>
      </c>
      <c r="B6525" s="58" t="s">
        <v>12554</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17655</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11398</v>
      </c>
    </row>
    <row r="6536" spans="1:2" x14ac:dyDescent="0.25">
      <c r="A6536" s="57">
        <v>40141616</v>
      </c>
      <c r="B6536" s="58" t="s">
        <v>1454</v>
      </c>
    </row>
    <row r="6537" spans="1:2" x14ac:dyDescent="0.25">
      <c r="A6537" s="57">
        <v>40141617</v>
      </c>
      <c r="B6537" s="58" t="s">
        <v>10173</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16594</v>
      </c>
    </row>
    <row r="6545" spans="1:2" x14ac:dyDescent="0.25">
      <c r="A6545" s="57">
        <v>40141625</v>
      </c>
      <c r="B6545" s="58" t="s">
        <v>5872</v>
      </c>
    </row>
    <row r="6546" spans="1:2" x14ac:dyDescent="0.25">
      <c r="A6546" s="57">
        <v>40141626</v>
      </c>
      <c r="B6546" s="58" t="s">
        <v>11205</v>
      </c>
    </row>
    <row r="6547" spans="1:2" x14ac:dyDescent="0.25">
      <c r="A6547" s="57">
        <v>40141627</v>
      </c>
      <c r="B6547" s="58" t="s">
        <v>1605</v>
      </c>
    </row>
    <row r="6548" spans="1:2" x14ac:dyDescent="0.25">
      <c r="A6548" s="57">
        <v>40141628</v>
      </c>
      <c r="B6548" s="58" t="s">
        <v>14261</v>
      </c>
    </row>
    <row r="6549" spans="1:2" x14ac:dyDescent="0.25">
      <c r="A6549" s="57">
        <v>40141629</v>
      </c>
      <c r="B6549" s="58" t="s">
        <v>15747</v>
      </c>
    </row>
    <row r="6550" spans="1:2" x14ac:dyDescent="0.25">
      <c r="A6550" s="57">
        <v>40141630</v>
      </c>
      <c r="B6550" s="58" t="s">
        <v>10496</v>
      </c>
    </row>
    <row r="6551" spans="1:2" x14ac:dyDescent="0.25">
      <c r="A6551" s="57">
        <v>40141631</v>
      </c>
      <c r="B6551" s="58" t="s">
        <v>1201</v>
      </c>
    </row>
    <row r="6552" spans="1:2" x14ac:dyDescent="0.25">
      <c r="A6552" s="57">
        <v>40141632</v>
      </c>
      <c r="B6552" s="58" t="s">
        <v>123</v>
      </c>
    </row>
    <row r="6553" spans="1:2" x14ac:dyDescent="0.25">
      <c r="A6553" s="57">
        <v>40141633</v>
      </c>
      <c r="B6553" s="58" t="s">
        <v>12307</v>
      </c>
    </row>
    <row r="6554" spans="1:2" x14ac:dyDescent="0.25">
      <c r="A6554" s="57">
        <v>40141634</v>
      </c>
      <c r="B6554" s="58" t="s">
        <v>349</v>
      </c>
    </row>
    <row r="6555" spans="1:2" x14ac:dyDescent="0.25">
      <c r="A6555" s="57">
        <v>40141635</v>
      </c>
      <c r="B6555" s="58" t="s">
        <v>1931</v>
      </c>
    </row>
    <row r="6556" spans="1:2" x14ac:dyDescent="0.25">
      <c r="A6556" s="57">
        <v>40141636</v>
      </c>
      <c r="B6556" s="58" t="s">
        <v>9273</v>
      </c>
    </row>
    <row r="6557" spans="1:2" x14ac:dyDescent="0.25">
      <c r="A6557" s="57">
        <v>40141637</v>
      </c>
      <c r="B6557" s="58" t="s">
        <v>18505</v>
      </c>
    </row>
    <row r="6558" spans="1:2" x14ac:dyDescent="0.25">
      <c r="A6558" s="57">
        <v>40141638</v>
      </c>
      <c r="B6558" s="58" t="s">
        <v>18770</v>
      </c>
    </row>
    <row r="6559" spans="1:2" x14ac:dyDescent="0.25">
      <c r="A6559" s="57">
        <v>40141701</v>
      </c>
      <c r="B6559" s="58" t="s">
        <v>10853</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13960</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4950</v>
      </c>
    </row>
    <row r="6568" spans="1:2" x14ac:dyDescent="0.25">
      <c r="A6568" s="57">
        <v>40141726</v>
      </c>
      <c r="B6568" s="58" t="s">
        <v>10513</v>
      </c>
    </row>
    <row r="6569" spans="1:2" x14ac:dyDescent="0.25">
      <c r="A6569" s="57">
        <v>40141727</v>
      </c>
      <c r="B6569" s="58" t="s">
        <v>6856</v>
      </c>
    </row>
    <row r="6570" spans="1:2" x14ac:dyDescent="0.25">
      <c r="A6570" s="57">
        <v>40141731</v>
      </c>
      <c r="B6570" s="58" t="s">
        <v>17222</v>
      </c>
    </row>
    <row r="6571" spans="1:2" x14ac:dyDescent="0.25">
      <c r="A6571" s="57">
        <v>40141732</v>
      </c>
      <c r="B6571" s="58" t="s">
        <v>12458</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13849</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14553</v>
      </c>
    </row>
    <row r="6584" spans="1:2" x14ac:dyDescent="0.25">
      <c r="A6584" s="57">
        <v>40141746</v>
      </c>
      <c r="B6584" s="58" t="s">
        <v>5649</v>
      </c>
    </row>
    <row r="6585" spans="1:2" x14ac:dyDescent="0.25">
      <c r="A6585" s="57">
        <v>40141901</v>
      </c>
      <c r="B6585" s="58" t="s">
        <v>15312</v>
      </c>
    </row>
    <row r="6586" spans="1:2" x14ac:dyDescent="0.25">
      <c r="A6586" s="57">
        <v>40141902</v>
      </c>
      <c r="B6586" s="58" t="s">
        <v>9540</v>
      </c>
    </row>
    <row r="6587" spans="1:2" x14ac:dyDescent="0.25">
      <c r="A6587" s="57">
        <v>40141903</v>
      </c>
      <c r="B6587" s="58" t="s">
        <v>10072</v>
      </c>
    </row>
    <row r="6588" spans="1:2" x14ac:dyDescent="0.25">
      <c r="A6588" s="57">
        <v>40141904</v>
      </c>
      <c r="B6588" s="58" t="s">
        <v>13113</v>
      </c>
    </row>
    <row r="6589" spans="1:2" x14ac:dyDescent="0.25">
      <c r="A6589" s="57">
        <v>40141905</v>
      </c>
      <c r="B6589" s="58" t="s">
        <v>4851</v>
      </c>
    </row>
    <row r="6590" spans="1:2" x14ac:dyDescent="0.25">
      <c r="A6590" s="57">
        <v>40141906</v>
      </c>
      <c r="B6590" s="58" t="s">
        <v>10246</v>
      </c>
    </row>
    <row r="6591" spans="1:2" x14ac:dyDescent="0.25">
      <c r="A6591" s="57">
        <v>40141907</v>
      </c>
      <c r="B6591" s="58" t="s">
        <v>10246</v>
      </c>
    </row>
    <row r="6592" spans="1:2" x14ac:dyDescent="0.25">
      <c r="A6592" s="57">
        <v>40141908</v>
      </c>
      <c r="B6592" s="58" t="s">
        <v>16792</v>
      </c>
    </row>
    <row r="6593" spans="1:2" x14ac:dyDescent="0.25">
      <c r="A6593" s="57">
        <v>40141909</v>
      </c>
      <c r="B6593" s="58" t="s">
        <v>12829</v>
      </c>
    </row>
    <row r="6594" spans="1:2" x14ac:dyDescent="0.25">
      <c r="A6594" s="57">
        <v>40141910</v>
      </c>
      <c r="B6594" s="58" t="s">
        <v>17293</v>
      </c>
    </row>
    <row r="6595" spans="1:2" x14ac:dyDescent="0.25">
      <c r="A6595" s="57">
        <v>40141911</v>
      </c>
      <c r="B6595" s="58" t="s">
        <v>17115</v>
      </c>
    </row>
    <row r="6596" spans="1:2" x14ac:dyDescent="0.25">
      <c r="A6596" s="57">
        <v>40141912</v>
      </c>
      <c r="B6596" s="58" t="s">
        <v>2261</v>
      </c>
    </row>
    <row r="6597" spans="1:2" x14ac:dyDescent="0.25">
      <c r="A6597" s="57">
        <v>40141913</v>
      </c>
      <c r="B6597" s="58" t="s">
        <v>12476</v>
      </c>
    </row>
    <row r="6598" spans="1:2" x14ac:dyDescent="0.25">
      <c r="A6598" s="57">
        <v>40141914</v>
      </c>
      <c r="B6598" s="58" t="s">
        <v>6216</v>
      </c>
    </row>
    <row r="6599" spans="1:2" x14ac:dyDescent="0.25">
      <c r="A6599" s="57">
        <v>40141915</v>
      </c>
      <c r="B6599" s="58" t="s">
        <v>4004</v>
      </c>
    </row>
    <row r="6600" spans="1:2" x14ac:dyDescent="0.25">
      <c r="A6600" s="57">
        <v>40141916</v>
      </c>
      <c r="B6600" s="58" t="s">
        <v>885</v>
      </c>
    </row>
    <row r="6601" spans="1:2" x14ac:dyDescent="0.25">
      <c r="A6601" s="57">
        <v>40141917</v>
      </c>
      <c r="B6601" s="58" t="s">
        <v>5800</v>
      </c>
    </row>
    <row r="6602" spans="1:2" x14ac:dyDescent="0.25">
      <c r="A6602" s="57">
        <v>40141918</v>
      </c>
      <c r="B6602" s="58" t="s">
        <v>15062</v>
      </c>
    </row>
    <row r="6603" spans="1:2" x14ac:dyDescent="0.25">
      <c r="A6603" s="57">
        <v>40141919</v>
      </c>
      <c r="B6603" s="58" t="s">
        <v>14107</v>
      </c>
    </row>
    <row r="6604" spans="1:2" x14ac:dyDescent="0.25">
      <c r="A6604" s="57">
        <v>40141920</v>
      </c>
      <c r="B6604" s="58" t="s">
        <v>17116</v>
      </c>
    </row>
    <row r="6605" spans="1:2" x14ac:dyDescent="0.25">
      <c r="A6605" s="57">
        <v>40141921</v>
      </c>
      <c r="B6605" s="58" t="s">
        <v>12761</v>
      </c>
    </row>
    <row r="6606" spans="1:2" x14ac:dyDescent="0.25">
      <c r="A6606" s="57">
        <v>40141922</v>
      </c>
      <c r="B6606" s="58" t="s">
        <v>3072</v>
      </c>
    </row>
    <row r="6607" spans="1:2" x14ac:dyDescent="0.25">
      <c r="A6607" s="57">
        <v>40142001</v>
      </c>
      <c r="B6607" s="58" t="s">
        <v>8759</v>
      </c>
    </row>
    <row r="6608" spans="1:2" x14ac:dyDescent="0.25">
      <c r="A6608" s="57">
        <v>40142002</v>
      </c>
      <c r="B6608" s="58" t="s">
        <v>12231</v>
      </c>
    </row>
    <row r="6609" spans="1:2" x14ac:dyDescent="0.25">
      <c r="A6609" s="57">
        <v>40142003</v>
      </c>
      <c r="B6609" s="58" t="s">
        <v>8364</v>
      </c>
    </row>
    <row r="6610" spans="1:2" x14ac:dyDescent="0.25">
      <c r="A6610" s="57">
        <v>40142004</v>
      </c>
      <c r="B6610" s="58" t="s">
        <v>13802</v>
      </c>
    </row>
    <row r="6611" spans="1:2" x14ac:dyDescent="0.25">
      <c r="A6611" s="57">
        <v>40142005</v>
      </c>
      <c r="B6611" s="58" t="s">
        <v>3246</v>
      </c>
    </row>
    <row r="6612" spans="1:2" x14ac:dyDescent="0.25">
      <c r="A6612" s="57">
        <v>40142006</v>
      </c>
      <c r="B6612" s="58" t="s">
        <v>10539</v>
      </c>
    </row>
    <row r="6613" spans="1:2" x14ac:dyDescent="0.25">
      <c r="A6613" s="57">
        <v>40142007</v>
      </c>
      <c r="B6613" s="58" t="s">
        <v>9063</v>
      </c>
    </row>
    <row r="6614" spans="1:2" x14ac:dyDescent="0.25">
      <c r="A6614" s="57">
        <v>40142008</v>
      </c>
      <c r="B6614" s="58" t="s">
        <v>13071</v>
      </c>
    </row>
    <row r="6615" spans="1:2" x14ac:dyDescent="0.25">
      <c r="A6615" s="57">
        <v>40142009</v>
      </c>
      <c r="B6615" s="58" t="s">
        <v>18170</v>
      </c>
    </row>
    <row r="6616" spans="1:2" x14ac:dyDescent="0.25">
      <c r="A6616" s="57">
        <v>40142010</v>
      </c>
      <c r="B6616" s="58" t="s">
        <v>14852</v>
      </c>
    </row>
    <row r="6617" spans="1:2" x14ac:dyDescent="0.25">
      <c r="A6617" s="57">
        <v>40142101</v>
      </c>
      <c r="B6617" s="58" t="s">
        <v>7539</v>
      </c>
    </row>
    <row r="6618" spans="1:2" x14ac:dyDescent="0.25">
      <c r="A6618" s="57">
        <v>40142102</v>
      </c>
      <c r="B6618" s="58" t="s">
        <v>1126</v>
      </c>
    </row>
    <row r="6619" spans="1:2" x14ac:dyDescent="0.25">
      <c r="A6619" s="57">
        <v>40142103</v>
      </c>
      <c r="B6619" s="58" t="s">
        <v>17953</v>
      </c>
    </row>
    <row r="6620" spans="1:2" x14ac:dyDescent="0.25">
      <c r="A6620" s="57">
        <v>40142104</v>
      </c>
      <c r="B6620" s="58" t="s">
        <v>7406</v>
      </c>
    </row>
    <row r="6621" spans="1:2" x14ac:dyDescent="0.25">
      <c r="A6621" s="57">
        <v>40142105</v>
      </c>
      <c r="B6621" s="58" t="s">
        <v>17329</v>
      </c>
    </row>
    <row r="6622" spans="1:2" x14ac:dyDescent="0.25">
      <c r="A6622" s="57">
        <v>40142106</v>
      </c>
      <c r="B6622" s="58" t="s">
        <v>15250</v>
      </c>
    </row>
    <row r="6623" spans="1:2" x14ac:dyDescent="0.25">
      <c r="A6623" s="57">
        <v>40142107</v>
      </c>
      <c r="B6623" s="58" t="s">
        <v>7652</v>
      </c>
    </row>
    <row r="6624" spans="1:2" x14ac:dyDescent="0.25">
      <c r="A6624" s="57">
        <v>40142108</v>
      </c>
      <c r="B6624" s="58" t="s">
        <v>7850</v>
      </c>
    </row>
    <row r="6625" spans="1:2" x14ac:dyDescent="0.25">
      <c r="A6625" s="57">
        <v>40142109</v>
      </c>
      <c r="B6625" s="58" t="s">
        <v>18700</v>
      </c>
    </row>
    <row r="6626" spans="1:2" x14ac:dyDescent="0.25">
      <c r="A6626" s="57">
        <v>40142110</v>
      </c>
      <c r="B6626" s="58" t="s">
        <v>11482</v>
      </c>
    </row>
    <row r="6627" spans="1:2" x14ac:dyDescent="0.25">
      <c r="A6627" s="57">
        <v>40142111</v>
      </c>
      <c r="B6627" s="58" t="s">
        <v>9185</v>
      </c>
    </row>
    <row r="6628" spans="1:2" x14ac:dyDescent="0.25">
      <c r="A6628" s="57">
        <v>40142112</v>
      </c>
      <c r="B6628" s="58" t="s">
        <v>7804</v>
      </c>
    </row>
    <row r="6629" spans="1:2" x14ac:dyDescent="0.25">
      <c r="A6629" s="57">
        <v>40142113</v>
      </c>
      <c r="B6629" s="58" t="s">
        <v>5397</v>
      </c>
    </row>
    <row r="6630" spans="1:2" x14ac:dyDescent="0.25">
      <c r="A6630" s="57">
        <v>40142114</v>
      </c>
      <c r="B6630" s="58" t="s">
        <v>13280</v>
      </c>
    </row>
    <row r="6631" spans="1:2" x14ac:dyDescent="0.25">
      <c r="A6631" s="57">
        <v>40142115</v>
      </c>
      <c r="B6631" s="58" t="s">
        <v>8948</v>
      </c>
    </row>
    <row r="6632" spans="1:2" x14ac:dyDescent="0.25">
      <c r="A6632" s="57">
        <v>40142116</v>
      </c>
      <c r="B6632" s="58" t="s">
        <v>10015</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9431</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5868</v>
      </c>
    </row>
    <row r="6642" spans="1:2" x14ac:dyDescent="0.25">
      <c r="A6642" s="57">
        <v>40142301</v>
      </c>
      <c r="B6642" s="58" t="s">
        <v>2860</v>
      </c>
    </row>
    <row r="6643" spans="1:2" x14ac:dyDescent="0.25">
      <c r="A6643" s="57">
        <v>40142302</v>
      </c>
      <c r="B6643" s="58" t="s">
        <v>15081</v>
      </c>
    </row>
    <row r="6644" spans="1:2" x14ac:dyDescent="0.25">
      <c r="A6644" s="57">
        <v>40142303</v>
      </c>
      <c r="B6644" s="58" t="s">
        <v>12621</v>
      </c>
    </row>
    <row r="6645" spans="1:2" x14ac:dyDescent="0.25">
      <c r="A6645" s="57">
        <v>40142304</v>
      </c>
      <c r="B6645" s="58" t="s">
        <v>2339</v>
      </c>
    </row>
    <row r="6646" spans="1:2" x14ac:dyDescent="0.25">
      <c r="A6646" s="57">
        <v>40142305</v>
      </c>
      <c r="B6646" s="58" t="s">
        <v>8247</v>
      </c>
    </row>
    <row r="6647" spans="1:2" x14ac:dyDescent="0.25">
      <c r="A6647" s="57">
        <v>40142306</v>
      </c>
      <c r="B6647" s="58" t="s">
        <v>9216</v>
      </c>
    </row>
    <row r="6648" spans="1:2" x14ac:dyDescent="0.25">
      <c r="A6648" s="57">
        <v>40142307</v>
      </c>
      <c r="B6648" s="58" t="s">
        <v>4384</v>
      </c>
    </row>
    <row r="6649" spans="1:2" x14ac:dyDescent="0.25">
      <c r="A6649" s="57">
        <v>40142308</v>
      </c>
      <c r="B6649" s="58" t="s">
        <v>14084</v>
      </c>
    </row>
    <row r="6650" spans="1:2" x14ac:dyDescent="0.25">
      <c r="A6650" s="57">
        <v>40142309</v>
      </c>
      <c r="B6650" s="58" t="s">
        <v>8723</v>
      </c>
    </row>
    <row r="6651" spans="1:2" x14ac:dyDescent="0.25">
      <c r="A6651" s="57">
        <v>40142310</v>
      </c>
      <c r="B6651" s="58" t="s">
        <v>9827</v>
      </c>
    </row>
    <row r="6652" spans="1:2" x14ac:dyDescent="0.25">
      <c r="A6652" s="57">
        <v>40142311</v>
      </c>
      <c r="B6652" s="58" t="s">
        <v>9275</v>
      </c>
    </row>
    <row r="6653" spans="1:2" x14ac:dyDescent="0.25">
      <c r="A6653" s="57">
        <v>40142312</v>
      </c>
      <c r="B6653" s="58" t="s">
        <v>13297</v>
      </c>
    </row>
    <row r="6654" spans="1:2" x14ac:dyDescent="0.25">
      <c r="A6654" s="57">
        <v>40142313</v>
      </c>
      <c r="B6654" s="58" t="s">
        <v>6278</v>
      </c>
    </row>
    <row r="6655" spans="1:2" x14ac:dyDescent="0.25">
      <c r="A6655" s="57">
        <v>40142314</v>
      </c>
      <c r="B6655" s="58" t="s">
        <v>1504</v>
      </c>
    </row>
    <row r="6656" spans="1:2" x14ac:dyDescent="0.25">
      <c r="A6656" s="57">
        <v>40142315</v>
      </c>
      <c r="B6656" s="58" t="s">
        <v>12558</v>
      </c>
    </row>
    <row r="6657" spans="1:2" x14ac:dyDescent="0.25">
      <c r="A6657" s="57">
        <v>40142316</v>
      </c>
      <c r="B6657" s="58" t="s">
        <v>9150</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9848</v>
      </c>
    </row>
    <row r="6664" spans="1:2" x14ac:dyDescent="0.25">
      <c r="A6664" s="57">
        <v>40142323</v>
      </c>
      <c r="B6664" s="58" t="s">
        <v>8572</v>
      </c>
    </row>
    <row r="6665" spans="1:2" x14ac:dyDescent="0.25">
      <c r="A6665" s="57">
        <v>40142324</v>
      </c>
      <c r="B6665" s="58" t="s">
        <v>5342</v>
      </c>
    </row>
    <row r="6666" spans="1:2" x14ac:dyDescent="0.25">
      <c r="A6666" s="57">
        <v>40142325</v>
      </c>
      <c r="B6666" s="58" t="s">
        <v>4093</v>
      </c>
    </row>
    <row r="6667" spans="1:2" x14ac:dyDescent="0.25">
      <c r="A6667" s="57">
        <v>40142326</v>
      </c>
      <c r="B6667" s="58" t="s">
        <v>4567</v>
      </c>
    </row>
    <row r="6668" spans="1:2" x14ac:dyDescent="0.25">
      <c r="A6668" s="57">
        <v>40142327</v>
      </c>
      <c r="B6668" s="58" t="s">
        <v>5893</v>
      </c>
    </row>
    <row r="6669" spans="1:2" x14ac:dyDescent="0.25">
      <c r="A6669" s="57">
        <v>40142401</v>
      </c>
      <c r="B6669" s="58" t="s">
        <v>10807</v>
      </c>
    </row>
    <row r="6670" spans="1:2" x14ac:dyDescent="0.25">
      <c r="A6670" s="57">
        <v>40142402</v>
      </c>
      <c r="B6670" s="58" t="s">
        <v>12206</v>
      </c>
    </row>
    <row r="6671" spans="1:2" x14ac:dyDescent="0.25">
      <c r="A6671" s="57">
        <v>40142403</v>
      </c>
      <c r="B6671" s="58" t="s">
        <v>8256</v>
      </c>
    </row>
    <row r="6672" spans="1:2" x14ac:dyDescent="0.25">
      <c r="A6672" s="57">
        <v>40142404</v>
      </c>
      <c r="B6672" s="58" t="s">
        <v>9780</v>
      </c>
    </row>
    <row r="6673" spans="1:2" x14ac:dyDescent="0.25">
      <c r="A6673" s="57">
        <v>40142405</v>
      </c>
      <c r="B6673" s="58" t="s">
        <v>5652</v>
      </c>
    </row>
    <row r="6674" spans="1:2" x14ac:dyDescent="0.25">
      <c r="A6674" s="57">
        <v>40142406</v>
      </c>
      <c r="B6674" s="58" t="s">
        <v>11414</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9113</v>
      </c>
    </row>
    <row r="6679" spans="1:2" x14ac:dyDescent="0.25">
      <c r="A6679" s="57">
        <v>40142411</v>
      </c>
      <c r="B6679" s="58" t="s">
        <v>10188</v>
      </c>
    </row>
    <row r="6680" spans="1:2" x14ac:dyDescent="0.25">
      <c r="A6680" s="57">
        <v>40142412</v>
      </c>
      <c r="B6680" s="58" t="s">
        <v>427</v>
      </c>
    </row>
    <row r="6681" spans="1:2" x14ac:dyDescent="0.25">
      <c r="A6681" s="57">
        <v>40142413</v>
      </c>
      <c r="B6681" s="58" t="s">
        <v>12007</v>
      </c>
    </row>
    <row r="6682" spans="1:2" x14ac:dyDescent="0.25">
      <c r="A6682" s="57">
        <v>40142414</v>
      </c>
      <c r="B6682" s="58" t="s">
        <v>17378</v>
      </c>
    </row>
    <row r="6683" spans="1:2" x14ac:dyDescent="0.25">
      <c r="A6683" s="57">
        <v>40142501</v>
      </c>
      <c r="B6683" s="58" t="s">
        <v>5737</v>
      </c>
    </row>
    <row r="6684" spans="1:2" x14ac:dyDescent="0.25">
      <c r="A6684" s="57">
        <v>40142502</v>
      </c>
      <c r="B6684" s="58" t="s">
        <v>12723</v>
      </c>
    </row>
    <row r="6685" spans="1:2" x14ac:dyDescent="0.25">
      <c r="A6685" s="57">
        <v>40142503</v>
      </c>
      <c r="B6685" s="58" t="s">
        <v>6653</v>
      </c>
    </row>
    <row r="6686" spans="1:2" x14ac:dyDescent="0.25">
      <c r="A6686" s="57">
        <v>40142504</v>
      </c>
      <c r="B6686" s="58" t="s">
        <v>12438</v>
      </c>
    </row>
    <row r="6687" spans="1:2" x14ac:dyDescent="0.25">
      <c r="A6687" s="57">
        <v>40142604</v>
      </c>
      <c r="B6687" s="58" t="s">
        <v>5060</v>
      </c>
    </row>
    <row r="6688" spans="1:2" x14ac:dyDescent="0.25">
      <c r="A6688" s="57">
        <v>40142605</v>
      </c>
      <c r="B6688" s="58" t="s">
        <v>12854</v>
      </c>
    </row>
    <row r="6689" spans="1:2" x14ac:dyDescent="0.25">
      <c r="A6689" s="57">
        <v>40142606</v>
      </c>
      <c r="B6689" s="58" t="s">
        <v>8329</v>
      </c>
    </row>
    <row r="6690" spans="1:2" x14ac:dyDescent="0.25">
      <c r="A6690" s="57">
        <v>40142607</v>
      </c>
      <c r="B6690" s="58" t="s">
        <v>13610</v>
      </c>
    </row>
    <row r="6691" spans="1:2" x14ac:dyDescent="0.25">
      <c r="A6691" s="57">
        <v>40142608</v>
      </c>
      <c r="B6691" s="58" t="s">
        <v>10038</v>
      </c>
    </row>
    <row r="6692" spans="1:2" x14ac:dyDescent="0.25">
      <c r="A6692" s="57">
        <v>40142609</v>
      </c>
      <c r="B6692" s="58" t="s">
        <v>7884</v>
      </c>
    </row>
    <row r="6693" spans="1:2" x14ac:dyDescent="0.25">
      <c r="A6693" s="57">
        <v>40142610</v>
      </c>
      <c r="B6693" s="58" t="s">
        <v>14962</v>
      </c>
    </row>
    <row r="6694" spans="1:2" x14ac:dyDescent="0.25">
      <c r="A6694" s="57">
        <v>40142611</v>
      </c>
      <c r="B6694" s="58" t="s">
        <v>15810</v>
      </c>
    </row>
    <row r="6695" spans="1:2" x14ac:dyDescent="0.25">
      <c r="A6695" s="57">
        <v>40142612</v>
      </c>
      <c r="B6695" s="58" t="s">
        <v>14304</v>
      </c>
    </row>
    <row r="6696" spans="1:2" x14ac:dyDescent="0.25">
      <c r="A6696" s="57">
        <v>40142613</v>
      </c>
      <c r="B6696" s="58" t="s">
        <v>12310</v>
      </c>
    </row>
    <row r="6697" spans="1:2" x14ac:dyDescent="0.25">
      <c r="A6697" s="57">
        <v>40142614</v>
      </c>
      <c r="B6697" s="58" t="s">
        <v>3935</v>
      </c>
    </row>
    <row r="6698" spans="1:2" x14ac:dyDescent="0.25">
      <c r="A6698" s="57">
        <v>40142615</v>
      </c>
      <c r="B6698" s="58" t="s">
        <v>10931</v>
      </c>
    </row>
    <row r="6699" spans="1:2" x14ac:dyDescent="0.25">
      <c r="A6699" s="57">
        <v>40151501</v>
      </c>
      <c r="B6699" s="58" t="s">
        <v>12833</v>
      </c>
    </row>
    <row r="6700" spans="1:2" x14ac:dyDescent="0.25">
      <c r="A6700" s="57">
        <v>40151502</v>
      </c>
      <c r="B6700" s="58" t="s">
        <v>4738</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10233</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6007</v>
      </c>
    </row>
    <row r="6711" spans="1:2" x14ac:dyDescent="0.25">
      <c r="A6711" s="57">
        <v>40151513</v>
      </c>
      <c r="B6711" s="58" t="s">
        <v>9497</v>
      </c>
    </row>
    <row r="6712" spans="1:2" x14ac:dyDescent="0.25">
      <c r="A6712" s="57">
        <v>40151514</v>
      </c>
      <c r="B6712" s="58" t="s">
        <v>18467</v>
      </c>
    </row>
    <row r="6713" spans="1:2" x14ac:dyDescent="0.25">
      <c r="A6713" s="57">
        <v>40151515</v>
      </c>
      <c r="B6713" s="58" t="s">
        <v>12960</v>
      </c>
    </row>
    <row r="6714" spans="1:2" x14ac:dyDescent="0.25">
      <c r="A6714" s="57">
        <v>40151516</v>
      </c>
      <c r="B6714" s="58" t="s">
        <v>11391</v>
      </c>
    </row>
    <row r="6715" spans="1:2" x14ac:dyDescent="0.25">
      <c r="A6715" s="57">
        <v>40151517</v>
      </c>
      <c r="B6715" s="58" t="s">
        <v>16029</v>
      </c>
    </row>
    <row r="6716" spans="1:2" x14ac:dyDescent="0.25">
      <c r="A6716" s="57">
        <v>40151518</v>
      </c>
      <c r="B6716" s="58" t="s">
        <v>15260</v>
      </c>
    </row>
    <row r="6717" spans="1:2" x14ac:dyDescent="0.25">
      <c r="A6717" s="57">
        <v>40151519</v>
      </c>
      <c r="B6717" s="58" t="s">
        <v>8171</v>
      </c>
    </row>
    <row r="6718" spans="1:2" x14ac:dyDescent="0.25">
      <c r="A6718" s="57">
        <v>40151520</v>
      </c>
      <c r="B6718" s="58" t="s">
        <v>1399</v>
      </c>
    </row>
    <row r="6719" spans="1:2" x14ac:dyDescent="0.25">
      <c r="A6719" s="57">
        <v>40151521</v>
      </c>
      <c r="B6719" s="58" t="s">
        <v>11848</v>
      </c>
    </row>
    <row r="6720" spans="1:2" x14ac:dyDescent="0.25">
      <c r="A6720" s="57">
        <v>40151522</v>
      </c>
      <c r="B6720" s="58" t="s">
        <v>7740</v>
      </c>
    </row>
    <row r="6721" spans="1:2" x14ac:dyDescent="0.25">
      <c r="A6721" s="57">
        <v>40151523</v>
      </c>
      <c r="B6721" s="58" t="s">
        <v>16303</v>
      </c>
    </row>
    <row r="6722" spans="1:2" x14ac:dyDescent="0.25">
      <c r="A6722" s="57">
        <v>40151524</v>
      </c>
      <c r="B6722" s="58" t="s">
        <v>6655</v>
      </c>
    </row>
    <row r="6723" spans="1:2" x14ac:dyDescent="0.25">
      <c r="A6723" s="57">
        <v>40151525</v>
      </c>
      <c r="B6723" s="58" t="s">
        <v>12075</v>
      </c>
    </row>
    <row r="6724" spans="1:2" x14ac:dyDescent="0.25">
      <c r="A6724" s="57">
        <v>40151526</v>
      </c>
      <c r="B6724" s="58" t="s">
        <v>8363</v>
      </c>
    </row>
    <row r="6725" spans="1:2" x14ac:dyDescent="0.25">
      <c r="A6725" s="57">
        <v>40151527</v>
      </c>
      <c r="B6725" s="58" t="s">
        <v>3181</v>
      </c>
    </row>
    <row r="6726" spans="1:2" x14ac:dyDescent="0.25">
      <c r="A6726" s="57">
        <v>40151528</v>
      </c>
      <c r="B6726" s="58" t="s">
        <v>11818</v>
      </c>
    </row>
    <row r="6727" spans="1:2" x14ac:dyDescent="0.25">
      <c r="A6727" s="57">
        <v>40151529</v>
      </c>
      <c r="B6727" s="58" t="s">
        <v>6705</v>
      </c>
    </row>
    <row r="6728" spans="1:2" x14ac:dyDescent="0.25">
      <c r="A6728" s="57">
        <v>40151530</v>
      </c>
      <c r="B6728" s="58" t="s">
        <v>12781</v>
      </c>
    </row>
    <row r="6729" spans="1:2" x14ac:dyDescent="0.25">
      <c r="A6729" s="57">
        <v>40151531</v>
      </c>
      <c r="B6729" s="58" t="s">
        <v>8412</v>
      </c>
    </row>
    <row r="6730" spans="1:2" x14ac:dyDescent="0.25">
      <c r="A6730" s="57">
        <v>40151532</v>
      </c>
      <c r="B6730" s="58" t="s">
        <v>17927</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10727</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18646</v>
      </c>
    </row>
    <row r="6739" spans="1:2" x14ac:dyDescent="0.25">
      <c r="A6739" s="57">
        <v>40151552</v>
      </c>
      <c r="B6739" s="58" t="s">
        <v>12580</v>
      </c>
    </row>
    <row r="6740" spans="1:2" x14ac:dyDescent="0.25">
      <c r="A6740" s="57">
        <v>40151553</v>
      </c>
      <c r="B6740" s="58" t="s">
        <v>11829</v>
      </c>
    </row>
    <row r="6741" spans="1:2" x14ac:dyDescent="0.25">
      <c r="A6741" s="57">
        <v>40151554</v>
      </c>
      <c r="B6741" s="58" t="s">
        <v>15586</v>
      </c>
    </row>
    <row r="6742" spans="1:2" x14ac:dyDescent="0.25">
      <c r="A6742" s="57">
        <v>40151555</v>
      </c>
      <c r="B6742" s="58" t="s">
        <v>15369</v>
      </c>
    </row>
    <row r="6743" spans="1:2" x14ac:dyDescent="0.25">
      <c r="A6743" s="57">
        <v>40151556</v>
      </c>
      <c r="B6743" s="58" t="s">
        <v>10231</v>
      </c>
    </row>
    <row r="6744" spans="1:2" x14ac:dyDescent="0.25">
      <c r="A6744" s="57">
        <v>40151557</v>
      </c>
      <c r="B6744" s="58" t="s">
        <v>10816</v>
      </c>
    </row>
    <row r="6745" spans="1:2" x14ac:dyDescent="0.25">
      <c r="A6745" s="57">
        <v>40151558</v>
      </c>
      <c r="B6745" s="58" t="s">
        <v>9932</v>
      </c>
    </row>
    <row r="6746" spans="1:2" x14ac:dyDescent="0.25">
      <c r="A6746" s="57">
        <v>40151559</v>
      </c>
      <c r="B6746" s="58" t="s">
        <v>4687</v>
      </c>
    </row>
    <row r="6747" spans="1:2" x14ac:dyDescent="0.25">
      <c r="A6747" s="57">
        <v>40151560</v>
      </c>
      <c r="B6747" s="58" t="s">
        <v>15034</v>
      </c>
    </row>
    <row r="6748" spans="1:2" x14ac:dyDescent="0.25">
      <c r="A6748" s="57">
        <v>40151561</v>
      </c>
      <c r="B6748" s="58" t="s">
        <v>13808</v>
      </c>
    </row>
    <row r="6749" spans="1:2" x14ac:dyDescent="0.25">
      <c r="A6749" s="57">
        <v>40151562</v>
      </c>
      <c r="B6749" s="58" t="s">
        <v>6149</v>
      </c>
    </row>
    <row r="6750" spans="1:2" x14ac:dyDescent="0.25">
      <c r="A6750" s="57">
        <v>40151563</v>
      </c>
      <c r="B6750" s="58" t="s">
        <v>14473</v>
      </c>
    </row>
    <row r="6751" spans="1:2" x14ac:dyDescent="0.25">
      <c r="A6751" s="57">
        <v>40151564</v>
      </c>
      <c r="B6751" s="58" t="s">
        <v>4111</v>
      </c>
    </row>
    <row r="6752" spans="1:2" x14ac:dyDescent="0.25">
      <c r="A6752" s="57">
        <v>40151601</v>
      </c>
      <c r="B6752" s="58" t="s">
        <v>11421</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14554</v>
      </c>
    </row>
    <row r="6762" spans="1:2" x14ac:dyDescent="0.25">
      <c r="A6762" s="57">
        <v>40151611</v>
      </c>
      <c r="B6762" s="58" t="s">
        <v>9054</v>
      </c>
    </row>
    <row r="6763" spans="1:2" x14ac:dyDescent="0.25">
      <c r="A6763" s="57">
        <v>40151612</v>
      </c>
      <c r="B6763" s="58" t="s">
        <v>8066</v>
      </c>
    </row>
    <row r="6764" spans="1:2" x14ac:dyDescent="0.25">
      <c r="A6764" s="57">
        <v>40151613</v>
      </c>
      <c r="B6764" s="58" t="s">
        <v>2231</v>
      </c>
    </row>
    <row r="6765" spans="1:2" x14ac:dyDescent="0.25">
      <c r="A6765" s="57">
        <v>40151614</v>
      </c>
      <c r="B6765" s="58" t="s">
        <v>15762</v>
      </c>
    </row>
    <row r="6766" spans="1:2" x14ac:dyDescent="0.25">
      <c r="A6766" s="57">
        <v>40151615</v>
      </c>
      <c r="B6766" s="58" t="s">
        <v>10064</v>
      </c>
    </row>
    <row r="6767" spans="1:2" x14ac:dyDescent="0.25">
      <c r="A6767" s="57">
        <v>40151616</v>
      </c>
      <c r="B6767" s="58" t="s">
        <v>16206</v>
      </c>
    </row>
    <row r="6768" spans="1:2" x14ac:dyDescent="0.25">
      <c r="A6768" s="57">
        <v>40151701</v>
      </c>
      <c r="B6768" s="58" t="s">
        <v>2136</v>
      </c>
    </row>
    <row r="6769" spans="1:2" x14ac:dyDescent="0.25">
      <c r="A6769" s="57">
        <v>40151712</v>
      </c>
      <c r="B6769" s="58" t="s">
        <v>5242</v>
      </c>
    </row>
    <row r="6770" spans="1:2" x14ac:dyDescent="0.25">
      <c r="A6770" s="57">
        <v>40151713</v>
      </c>
      <c r="B6770" s="58" t="s">
        <v>7543</v>
      </c>
    </row>
    <row r="6771" spans="1:2" x14ac:dyDescent="0.25">
      <c r="A6771" s="57">
        <v>40151714</v>
      </c>
      <c r="B6771" s="58" t="s">
        <v>9598</v>
      </c>
    </row>
    <row r="6772" spans="1:2" x14ac:dyDescent="0.25">
      <c r="A6772" s="57">
        <v>40151715</v>
      </c>
      <c r="B6772" s="58" t="s">
        <v>6828</v>
      </c>
    </row>
    <row r="6773" spans="1:2" x14ac:dyDescent="0.25">
      <c r="A6773" s="57">
        <v>40151716</v>
      </c>
      <c r="B6773" s="58" t="s">
        <v>15031</v>
      </c>
    </row>
    <row r="6774" spans="1:2" x14ac:dyDescent="0.25">
      <c r="A6774" s="57">
        <v>40151717</v>
      </c>
      <c r="B6774" s="58" t="s">
        <v>1494</v>
      </c>
    </row>
    <row r="6775" spans="1:2" x14ac:dyDescent="0.25">
      <c r="A6775" s="57">
        <v>40151718</v>
      </c>
      <c r="B6775" s="58" t="s">
        <v>17574</v>
      </c>
    </row>
    <row r="6776" spans="1:2" x14ac:dyDescent="0.25">
      <c r="A6776" s="57">
        <v>40151719</v>
      </c>
      <c r="B6776" s="58" t="s">
        <v>12248</v>
      </c>
    </row>
    <row r="6777" spans="1:2" x14ac:dyDescent="0.25">
      <c r="A6777" s="57">
        <v>40151720</v>
      </c>
      <c r="B6777" s="58" t="s">
        <v>12316</v>
      </c>
    </row>
    <row r="6778" spans="1:2" x14ac:dyDescent="0.25">
      <c r="A6778" s="57">
        <v>40151721</v>
      </c>
      <c r="B6778" s="58" t="s">
        <v>9237</v>
      </c>
    </row>
    <row r="6779" spans="1:2" x14ac:dyDescent="0.25">
      <c r="A6779" s="57">
        <v>40151722</v>
      </c>
      <c r="B6779" s="58" t="s">
        <v>17638</v>
      </c>
    </row>
    <row r="6780" spans="1:2" x14ac:dyDescent="0.25">
      <c r="A6780" s="57">
        <v>40151723</v>
      </c>
      <c r="B6780" s="58" t="s">
        <v>10006</v>
      </c>
    </row>
    <row r="6781" spans="1:2" x14ac:dyDescent="0.25">
      <c r="A6781" s="57">
        <v>40151724</v>
      </c>
      <c r="B6781" s="58" t="s">
        <v>2806</v>
      </c>
    </row>
    <row r="6782" spans="1:2" x14ac:dyDescent="0.25">
      <c r="A6782" s="57">
        <v>40151725</v>
      </c>
      <c r="B6782" s="58" t="s">
        <v>771</v>
      </c>
    </row>
    <row r="6783" spans="1:2" x14ac:dyDescent="0.25">
      <c r="A6783" s="57">
        <v>40151726</v>
      </c>
      <c r="B6783" s="58" t="s">
        <v>12689</v>
      </c>
    </row>
    <row r="6784" spans="1:2" x14ac:dyDescent="0.25">
      <c r="A6784" s="57">
        <v>40151727</v>
      </c>
      <c r="B6784" s="58" t="s">
        <v>1807</v>
      </c>
    </row>
    <row r="6785" spans="1:2" x14ac:dyDescent="0.25">
      <c r="A6785" s="57">
        <v>40151728</v>
      </c>
      <c r="B6785" s="58" t="s">
        <v>14548</v>
      </c>
    </row>
    <row r="6786" spans="1:2" x14ac:dyDescent="0.25">
      <c r="A6786" s="57">
        <v>40161501</v>
      </c>
      <c r="B6786" s="58" t="s">
        <v>13010</v>
      </c>
    </row>
    <row r="6787" spans="1:2" x14ac:dyDescent="0.25">
      <c r="A6787" s="57">
        <v>40161502</v>
      </c>
      <c r="B6787" s="58" t="s">
        <v>12356</v>
      </c>
    </row>
    <row r="6788" spans="1:2" x14ac:dyDescent="0.25">
      <c r="A6788" s="57">
        <v>40161503</v>
      </c>
      <c r="B6788" s="58" t="s">
        <v>14592</v>
      </c>
    </row>
    <row r="6789" spans="1:2" x14ac:dyDescent="0.25">
      <c r="A6789" s="57">
        <v>40161504</v>
      </c>
      <c r="B6789" s="58" t="s">
        <v>4169</v>
      </c>
    </row>
    <row r="6790" spans="1:2" x14ac:dyDescent="0.25">
      <c r="A6790" s="57">
        <v>40161505</v>
      </c>
      <c r="B6790" s="58" t="s">
        <v>16922</v>
      </c>
    </row>
    <row r="6791" spans="1:2" x14ac:dyDescent="0.25">
      <c r="A6791" s="57">
        <v>40161506</v>
      </c>
      <c r="B6791" s="58" t="s">
        <v>9086</v>
      </c>
    </row>
    <row r="6792" spans="1:2" x14ac:dyDescent="0.25">
      <c r="A6792" s="57">
        <v>40161507</v>
      </c>
      <c r="B6792" s="58" t="s">
        <v>9576</v>
      </c>
    </row>
    <row r="6793" spans="1:2" x14ac:dyDescent="0.25">
      <c r="A6793" s="57">
        <v>40161508</v>
      </c>
      <c r="B6793" s="58" t="s">
        <v>8675</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6090</v>
      </c>
    </row>
    <row r="6798" spans="1:2" x14ac:dyDescent="0.25">
      <c r="A6798" s="57">
        <v>40161514</v>
      </c>
      <c r="B6798" s="58" t="s">
        <v>4049</v>
      </c>
    </row>
    <row r="6799" spans="1:2" x14ac:dyDescent="0.25">
      <c r="A6799" s="57">
        <v>40161515</v>
      </c>
      <c r="B6799" s="58" t="s">
        <v>13580</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5291</v>
      </c>
    </row>
    <row r="6804" spans="1:2" x14ac:dyDescent="0.25">
      <c r="A6804" s="57">
        <v>40161520</v>
      </c>
      <c r="B6804" s="58" t="s">
        <v>7416</v>
      </c>
    </row>
    <row r="6805" spans="1:2" x14ac:dyDescent="0.25">
      <c r="A6805" s="57">
        <v>40161521</v>
      </c>
      <c r="B6805" s="58" t="s">
        <v>17831</v>
      </c>
    </row>
    <row r="6806" spans="1:2" x14ac:dyDescent="0.25">
      <c r="A6806" s="57">
        <v>40161522</v>
      </c>
      <c r="B6806" s="58" t="s">
        <v>13530</v>
      </c>
    </row>
    <row r="6807" spans="1:2" x14ac:dyDescent="0.25">
      <c r="A6807" s="57">
        <v>40161524</v>
      </c>
      <c r="B6807" s="58" t="s">
        <v>9842</v>
      </c>
    </row>
    <row r="6808" spans="1:2" x14ac:dyDescent="0.25">
      <c r="A6808" s="57">
        <v>40161525</v>
      </c>
      <c r="B6808" s="58" t="s">
        <v>730</v>
      </c>
    </row>
    <row r="6809" spans="1:2" x14ac:dyDescent="0.25">
      <c r="A6809" s="57">
        <v>40161526</v>
      </c>
      <c r="B6809" s="58" t="s">
        <v>11565</v>
      </c>
    </row>
    <row r="6810" spans="1:2" x14ac:dyDescent="0.25">
      <c r="A6810" s="57">
        <v>40161527</v>
      </c>
      <c r="B6810" s="58" t="s">
        <v>10831</v>
      </c>
    </row>
    <row r="6811" spans="1:2" x14ac:dyDescent="0.25">
      <c r="A6811" s="57">
        <v>40161601</v>
      </c>
      <c r="B6811" s="58" t="s">
        <v>14263</v>
      </c>
    </row>
    <row r="6812" spans="1:2" x14ac:dyDescent="0.25">
      <c r="A6812" s="57">
        <v>40161602</v>
      </c>
      <c r="B6812" s="58" t="s">
        <v>1631</v>
      </c>
    </row>
    <row r="6813" spans="1:2" x14ac:dyDescent="0.25">
      <c r="A6813" s="57">
        <v>40161701</v>
      </c>
      <c r="B6813" s="58" t="s">
        <v>8728</v>
      </c>
    </row>
    <row r="6814" spans="1:2" x14ac:dyDescent="0.25">
      <c r="A6814" s="57">
        <v>40161702</v>
      </c>
      <c r="B6814" s="58" t="s">
        <v>5340</v>
      </c>
    </row>
    <row r="6815" spans="1:2" x14ac:dyDescent="0.25">
      <c r="A6815" s="57">
        <v>40161703</v>
      </c>
      <c r="B6815" s="58" t="s">
        <v>12023</v>
      </c>
    </row>
    <row r="6816" spans="1:2" x14ac:dyDescent="0.25">
      <c r="A6816" s="57">
        <v>40161704</v>
      </c>
      <c r="B6816" s="58" t="s">
        <v>13557</v>
      </c>
    </row>
    <row r="6817" spans="1:2" x14ac:dyDescent="0.25">
      <c r="A6817" s="57">
        <v>40161801</v>
      </c>
      <c r="B6817" s="58" t="s">
        <v>20</v>
      </c>
    </row>
    <row r="6818" spans="1:2" x14ac:dyDescent="0.25">
      <c r="A6818" s="57">
        <v>40161802</v>
      </c>
      <c r="B6818" s="58" t="s">
        <v>10669</v>
      </c>
    </row>
    <row r="6819" spans="1:2" x14ac:dyDescent="0.25">
      <c r="A6819" s="57">
        <v>40161803</v>
      </c>
      <c r="B6819" s="58" t="s">
        <v>12415</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14162</v>
      </c>
    </row>
    <row r="6826" spans="1:2" x14ac:dyDescent="0.25">
      <c r="A6826" s="57">
        <v>41101505</v>
      </c>
      <c r="B6826" s="58" t="s">
        <v>6850</v>
      </c>
    </row>
    <row r="6827" spans="1:2" x14ac:dyDescent="0.25">
      <c r="A6827" s="57">
        <v>41101515</v>
      </c>
      <c r="B6827" s="58" t="s">
        <v>8626</v>
      </c>
    </row>
    <row r="6828" spans="1:2" x14ac:dyDescent="0.25">
      <c r="A6828" s="57">
        <v>41101516</v>
      </c>
      <c r="B6828" s="58" t="s">
        <v>13930</v>
      </c>
    </row>
    <row r="6829" spans="1:2" x14ac:dyDescent="0.25">
      <c r="A6829" s="57">
        <v>41101518</v>
      </c>
      <c r="B6829" s="58" t="s">
        <v>17980</v>
      </c>
    </row>
    <row r="6830" spans="1:2" x14ac:dyDescent="0.25">
      <c r="A6830" s="57">
        <v>41101701</v>
      </c>
      <c r="B6830" s="58" t="s">
        <v>13946</v>
      </c>
    </row>
    <row r="6831" spans="1:2" x14ac:dyDescent="0.25">
      <c r="A6831" s="57">
        <v>41101702</v>
      </c>
      <c r="B6831" s="58" t="s">
        <v>8559</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14573</v>
      </c>
    </row>
    <row r="6836" spans="1:2" x14ac:dyDescent="0.25">
      <c r="A6836" s="57">
        <v>41101801</v>
      </c>
      <c r="B6836" s="58" t="s">
        <v>7381</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6692</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14577</v>
      </c>
    </row>
    <row r="6846" spans="1:2" x14ac:dyDescent="0.25">
      <c r="A6846" s="57">
        <v>41101901</v>
      </c>
      <c r="B6846" s="58" t="s">
        <v>8045</v>
      </c>
    </row>
    <row r="6847" spans="1:2" x14ac:dyDescent="0.25">
      <c r="A6847" s="57">
        <v>41101902</v>
      </c>
      <c r="B6847" s="58" t="s">
        <v>13471</v>
      </c>
    </row>
    <row r="6848" spans="1:2" x14ac:dyDescent="0.25">
      <c r="A6848" s="57">
        <v>41101903</v>
      </c>
      <c r="B6848" s="58" t="s">
        <v>9828</v>
      </c>
    </row>
    <row r="6849" spans="1:2" x14ac:dyDescent="0.25">
      <c r="A6849" s="57">
        <v>41102401</v>
      </c>
      <c r="B6849" s="58" t="s">
        <v>16601</v>
      </c>
    </row>
    <row r="6850" spans="1:2" x14ac:dyDescent="0.25">
      <c r="A6850" s="57">
        <v>41102402</v>
      </c>
      <c r="B6850" s="58" t="s">
        <v>18601</v>
      </c>
    </row>
    <row r="6851" spans="1:2" x14ac:dyDescent="0.25">
      <c r="A6851" s="57">
        <v>41102403</v>
      </c>
      <c r="B6851" s="58" t="s">
        <v>14499</v>
      </c>
    </row>
    <row r="6852" spans="1:2" x14ac:dyDescent="0.25">
      <c r="A6852" s="57">
        <v>41102404</v>
      </c>
      <c r="B6852" s="58" t="s">
        <v>9377</v>
      </c>
    </row>
    <row r="6853" spans="1:2" x14ac:dyDescent="0.25">
      <c r="A6853" s="57">
        <v>41102405</v>
      </c>
      <c r="B6853" s="58" t="s">
        <v>13266</v>
      </c>
    </row>
    <row r="6854" spans="1:2" x14ac:dyDescent="0.25">
      <c r="A6854" s="57">
        <v>41102406</v>
      </c>
      <c r="B6854" s="58" t="s">
        <v>5954</v>
      </c>
    </row>
    <row r="6855" spans="1:2" x14ac:dyDescent="0.25">
      <c r="A6855" s="57">
        <v>41102407</v>
      </c>
      <c r="B6855" s="58" t="s">
        <v>16788</v>
      </c>
    </row>
    <row r="6856" spans="1:2" x14ac:dyDescent="0.25">
      <c r="A6856" s="57">
        <v>41102410</v>
      </c>
      <c r="B6856" s="58" t="s">
        <v>17511</v>
      </c>
    </row>
    <row r="6857" spans="1:2" x14ac:dyDescent="0.25">
      <c r="A6857" s="57">
        <v>41102412</v>
      </c>
      <c r="B6857" s="58" t="s">
        <v>14064</v>
      </c>
    </row>
    <row r="6858" spans="1:2" x14ac:dyDescent="0.25">
      <c r="A6858" s="57">
        <v>41102421</v>
      </c>
      <c r="B6858" s="58" t="s">
        <v>17521</v>
      </c>
    </row>
    <row r="6859" spans="1:2" x14ac:dyDescent="0.25">
      <c r="A6859" s="57">
        <v>41102422</v>
      </c>
      <c r="B6859" s="58" t="s">
        <v>7796</v>
      </c>
    </row>
    <row r="6860" spans="1:2" x14ac:dyDescent="0.25">
      <c r="A6860" s="57">
        <v>41102423</v>
      </c>
      <c r="B6860" s="58" t="s">
        <v>1876</v>
      </c>
    </row>
    <row r="6861" spans="1:2" x14ac:dyDescent="0.25">
      <c r="A6861" s="57">
        <v>41102424</v>
      </c>
      <c r="B6861" s="58" t="s">
        <v>14387</v>
      </c>
    </row>
    <row r="6862" spans="1:2" x14ac:dyDescent="0.25">
      <c r="A6862" s="57">
        <v>41102425</v>
      </c>
      <c r="B6862" s="58" t="s">
        <v>15599</v>
      </c>
    </row>
    <row r="6863" spans="1:2" x14ac:dyDescent="0.25">
      <c r="A6863" s="57">
        <v>41102426</v>
      </c>
      <c r="B6863" s="58" t="s">
        <v>13167</v>
      </c>
    </row>
    <row r="6864" spans="1:2" x14ac:dyDescent="0.25">
      <c r="A6864" s="57">
        <v>41102501</v>
      </c>
      <c r="B6864" s="58" t="s">
        <v>11195</v>
      </c>
    </row>
    <row r="6865" spans="1:2" x14ac:dyDescent="0.25">
      <c r="A6865" s="57">
        <v>41102502</v>
      </c>
      <c r="B6865" s="58" t="s">
        <v>17296</v>
      </c>
    </row>
    <row r="6866" spans="1:2" x14ac:dyDescent="0.25">
      <c r="A6866" s="57">
        <v>41102503</v>
      </c>
      <c r="B6866" s="58" t="s">
        <v>16753</v>
      </c>
    </row>
    <row r="6867" spans="1:2" x14ac:dyDescent="0.25">
      <c r="A6867" s="57">
        <v>41102504</v>
      </c>
      <c r="B6867" s="58" t="s">
        <v>14691</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8892</v>
      </c>
    </row>
    <row r="6876" spans="1:2" x14ac:dyDescent="0.25">
      <c r="A6876" s="57">
        <v>41102513</v>
      </c>
      <c r="B6876" s="58" t="s">
        <v>8758</v>
      </c>
    </row>
    <row r="6877" spans="1:2" x14ac:dyDescent="0.25">
      <c r="A6877" s="57">
        <v>41102601</v>
      </c>
      <c r="B6877" s="58" t="s">
        <v>15061</v>
      </c>
    </row>
    <row r="6878" spans="1:2" x14ac:dyDescent="0.25">
      <c r="A6878" s="57">
        <v>41102602</v>
      </c>
      <c r="B6878" s="58" t="s">
        <v>12219</v>
      </c>
    </row>
    <row r="6879" spans="1:2" x14ac:dyDescent="0.25">
      <c r="A6879" s="57">
        <v>41102603</v>
      </c>
      <c r="B6879" s="58" t="s">
        <v>5365</v>
      </c>
    </row>
    <row r="6880" spans="1:2" x14ac:dyDescent="0.25">
      <c r="A6880" s="57">
        <v>41102604</v>
      </c>
      <c r="B6880" s="58" t="s">
        <v>16234</v>
      </c>
    </row>
    <row r="6881" spans="1:2" x14ac:dyDescent="0.25">
      <c r="A6881" s="57">
        <v>41102605</v>
      </c>
      <c r="B6881" s="58" t="s">
        <v>8138</v>
      </c>
    </row>
    <row r="6882" spans="1:2" x14ac:dyDescent="0.25">
      <c r="A6882" s="57">
        <v>41102606</v>
      </c>
      <c r="B6882" s="58" t="s">
        <v>12985</v>
      </c>
    </row>
    <row r="6883" spans="1:2" x14ac:dyDescent="0.25">
      <c r="A6883" s="57">
        <v>41102607</v>
      </c>
      <c r="B6883" s="58" t="s">
        <v>10058</v>
      </c>
    </row>
    <row r="6884" spans="1:2" x14ac:dyDescent="0.25">
      <c r="A6884" s="57">
        <v>41102608</v>
      </c>
      <c r="B6884" s="58" t="s">
        <v>15236</v>
      </c>
    </row>
    <row r="6885" spans="1:2" x14ac:dyDescent="0.25">
      <c r="A6885" s="57">
        <v>41102701</v>
      </c>
      <c r="B6885" s="58" t="s">
        <v>16620</v>
      </c>
    </row>
    <row r="6886" spans="1:2" x14ac:dyDescent="0.25">
      <c r="A6886" s="57">
        <v>41102702</v>
      </c>
      <c r="B6886" s="58" t="s">
        <v>11471</v>
      </c>
    </row>
    <row r="6887" spans="1:2" x14ac:dyDescent="0.25">
      <c r="A6887" s="57">
        <v>41102703</v>
      </c>
      <c r="B6887" s="58" t="s">
        <v>7516</v>
      </c>
    </row>
    <row r="6888" spans="1:2" x14ac:dyDescent="0.25">
      <c r="A6888" s="57">
        <v>41102704</v>
      </c>
      <c r="B6888" s="58" t="s">
        <v>14138</v>
      </c>
    </row>
    <row r="6889" spans="1:2" x14ac:dyDescent="0.25">
      <c r="A6889" s="57">
        <v>41102705</v>
      </c>
      <c r="B6889" s="58" t="s">
        <v>6947</v>
      </c>
    </row>
    <row r="6890" spans="1:2" x14ac:dyDescent="0.25">
      <c r="A6890" s="57">
        <v>41102706</v>
      </c>
      <c r="B6890" s="58" t="s">
        <v>12381</v>
      </c>
    </row>
    <row r="6891" spans="1:2" x14ac:dyDescent="0.25">
      <c r="A6891" s="57">
        <v>41102901</v>
      </c>
      <c r="B6891" s="58" t="s">
        <v>6701</v>
      </c>
    </row>
    <row r="6892" spans="1:2" x14ac:dyDescent="0.25">
      <c r="A6892" s="57">
        <v>41102902</v>
      </c>
      <c r="B6892" s="58" t="s">
        <v>6074</v>
      </c>
    </row>
    <row r="6893" spans="1:2" x14ac:dyDescent="0.25">
      <c r="A6893" s="57">
        <v>41102903</v>
      </c>
      <c r="B6893" s="58" t="s">
        <v>17545</v>
      </c>
    </row>
    <row r="6894" spans="1:2" x14ac:dyDescent="0.25">
      <c r="A6894" s="57">
        <v>41102904</v>
      </c>
      <c r="B6894" s="58" t="s">
        <v>426</v>
      </c>
    </row>
    <row r="6895" spans="1:2" x14ac:dyDescent="0.25">
      <c r="A6895" s="57">
        <v>41102905</v>
      </c>
      <c r="B6895" s="58" t="s">
        <v>8237</v>
      </c>
    </row>
    <row r="6896" spans="1:2" x14ac:dyDescent="0.25">
      <c r="A6896" s="57">
        <v>41102909</v>
      </c>
      <c r="B6896" s="58" t="s">
        <v>9227</v>
      </c>
    </row>
    <row r="6897" spans="1:2" x14ac:dyDescent="0.25">
      <c r="A6897" s="57">
        <v>41102910</v>
      </c>
      <c r="B6897" s="58" t="s">
        <v>10013</v>
      </c>
    </row>
    <row r="6898" spans="1:2" x14ac:dyDescent="0.25">
      <c r="A6898" s="57">
        <v>41102911</v>
      </c>
      <c r="B6898" s="58" t="s">
        <v>9611</v>
      </c>
    </row>
    <row r="6899" spans="1:2" x14ac:dyDescent="0.25">
      <c r="A6899" s="57">
        <v>41102912</v>
      </c>
      <c r="B6899" s="58" t="s">
        <v>12802</v>
      </c>
    </row>
    <row r="6900" spans="1:2" x14ac:dyDescent="0.25">
      <c r="A6900" s="57">
        <v>41102913</v>
      </c>
      <c r="B6900" s="58" t="s">
        <v>15148</v>
      </c>
    </row>
    <row r="6901" spans="1:2" x14ac:dyDescent="0.25">
      <c r="A6901" s="57">
        <v>41102914</v>
      </c>
      <c r="B6901" s="58" t="s">
        <v>3225</v>
      </c>
    </row>
    <row r="6902" spans="1:2" x14ac:dyDescent="0.25">
      <c r="A6902" s="57">
        <v>41102915</v>
      </c>
      <c r="B6902" s="58" t="s">
        <v>16837</v>
      </c>
    </row>
    <row r="6903" spans="1:2" x14ac:dyDescent="0.25">
      <c r="A6903" s="57">
        <v>41102916</v>
      </c>
      <c r="B6903" s="58" t="s">
        <v>4886</v>
      </c>
    </row>
    <row r="6904" spans="1:2" x14ac:dyDescent="0.25">
      <c r="A6904" s="57">
        <v>41102917</v>
      </c>
      <c r="B6904" s="58" t="s">
        <v>9464</v>
      </c>
    </row>
    <row r="6905" spans="1:2" x14ac:dyDescent="0.25">
      <c r="A6905" s="57">
        <v>41102918</v>
      </c>
      <c r="B6905" s="58" t="s">
        <v>9162</v>
      </c>
    </row>
    <row r="6906" spans="1:2" x14ac:dyDescent="0.25">
      <c r="A6906" s="57">
        <v>41102919</v>
      </c>
      <c r="B6906" s="58" t="s">
        <v>15547</v>
      </c>
    </row>
    <row r="6907" spans="1:2" x14ac:dyDescent="0.25">
      <c r="A6907" s="57">
        <v>41102920</v>
      </c>
      <c r="B6907" s="58" t="s">
        <v>16231</v>
      </c>
    </row>
    <row r="6908" spans="1:2" x14ac:dyDescent="0.25">
      <c r="A6908" s="57">
        <v>41102921</v>
      </c>
      <c r="B6908" s="58" t="s">
        <v>9743</v>
      </c>
    </row>
    <row r="6909" spans="1:2" x14ac:dyDescent="0.25">
      <c r="A6909" s="57">
        <v>41102922</v>
      </c>
      <c r="B6909" s="58" t="s">
        <v>3295</v>
      </c>
    </row>
    <row r="6910" spans="1:2" x14ac:dyDescent="0.25">
      <c r="A6910" s="57">
        <v>41103001</v>
      </c>
      <c r="B6910" s="58" t="s">
        <v>4485</v>
      </c>
    </row>
    <row r="6911" spans="1:2" x14ac:dyDescent="0.25">
      <c r="A6911" s="57">
        <v>41103003</v>
      </c>
      <c r="B6911" s="58" t="s">
        <v>11333</v>
      </c>
    </row>
    <row r="6912" spans="1:2" x14ac:dyDescent="0.25">
      <c r="A6912" s="57">
        <v>41103004</v>
      </c>
      <c r="B6912" s="58" t="s">
        <v>4719</v>
      </c>
    </row>
    <row r="6913" spans="1:2" x14ac:dyDescent="0.25">
      <c r="A6913" s="57">
        <v>41103005</v>
      </c>
      <c r="B6913" s="58" t="s">
        <v>3374</v>
      </c>
    </row>
    <row r="6914" spans="1:2" x14ac:dyDescent="0.25">
      <c r="A6914" s="57">
        <v>41103006</v>
      </c>
      <c r="B6914" s="58" t="s">
        <v>14897</v>
      </c>
    </row>
    <row r="6915" spans="1:2" x14ac:dyDescent="0.25">
      <c r="A6915" s="57">
        <v>41103007</v>
      </c>
      <c r="B6915" s="58" t="s">
        <v>4223</v>
      </c>
    </row>
    <row r="6916" spans="1:2" x14ac:dyDescent="0.25">
      <c r="A6916" s="57">
        <v>41103008</v>
      </c>
      <c r="B6916" s="58" t="s">
        <v>10158</v>
      </c>
    </row>
    <row r="6917" spans="1:2" x14ac:dyDescent="0.25">
      <c r="A6917" s="57">
        <v>41103010</v>
      </c>
      <c r="B6917" s="58" t="s">
        <v>11900</v>
      </c>
    </row>
    <row r="6918" spans="1:2" x14ac:dyDescent="0.25">
      <c r="A6918" s="57">
        <v>41103011</v>
      </c>
      <c r="B6918" s="58" t="s">
        <v>10270</v>
      </c>
    </row>
    <row r="6919" spans="1:2" x14ac:dyDescent="0.25">
      <c r="A6919" s="57">
        <v>41103012</v>
      </c>
      <c r="B6919" s="58" t="s">
        <v>3541</v>
      </c>
    </row>
    <row r="6920" spans="1:2" x14ac:dyDescent="0.25">
      <c r="A6920" s="57">
        <v>41103013</v>
      </c>
      <c r="B6920" s="58" t="s">
        <v>5249</v>
      </c>
    </row>
    <row r="6921" spans="1:2" x14ac:dyDescent="0.25">
      <c r="A6921" s="57">
        <v>41103014</v>
      </c>
      <c r="B6921" s="58" t="s">
        <v>3435</v>
      </c>
    </row>
    <row r="6922" spans="1:2" x14ac:dyDescent="0.25">
      <c r="A6922" s="57">
        <v>41103015</v>
      </c>
      <c r="B6922" s="58" t="s">
        <v>9158</v>
      </c>
    </row>
    <row r="6923" spans="1:2" x14ac:dyDescent="0.25">
      <c r="A6923" s="57">
        <v>41103017</v>
      </c>
      <c r="B6923" s="58" t="s">
        <v>5204</v>
      </c>
    </row>
    <row r="6924" spans="1:2" x14ac:dyDescent="0.25">
      <c r="A6924" s="57">
        <v>41103019</v>
      </c>
      <c r="B6924" s="58" t="s">
        <v>17079</v>
      </c>
    </row>
    <row r="6925" spans="1:2" x14ac:dyDescent="0.25">
      <c r="A6925" s="57">
        <v>41103020</v>
      </c>
      <c r="B6925" s="58" t="s">
        <v>4192</v>
      </c>
    </row>
    <row r="6926" spans="1:2" x14ac:dyDescent="0.25">
      <c r="A6926" s="57">
        <v>41103021</v>
      </c>
      <c r="B6926" s="58" t="s">
        <v>11062</v>
      </c>
    </row>
    <row r="6927" spans="1:2" x14ac:dyDescent="0.25">
      <c r="A6927" s="57">
        <v>41103022</v>
      </c>
      <c r="B6927" s="58" t="s">
        <v>13952</v>
      </c>
    </row>
    <row r="6928" spans="1:2" x14ac:dyDescent="0.25">
      <c r="A6928" s="57">
        <v>41103023</v>
      </c>
      <c r="B6928" s="58" t="s">
        <v>1037</v>
      </c>
    </row>
    <row r="6929" spans="1:2" x14ac:dyDescent="0.25">
      <c r="A6929" s="57">
        <v>41103024</v>
      </c>
      <c r="B6929" s="58" t="s">
        <v>18757</v>
      </c>
    </row>
    <row r="6930" spans="1:2" x14ac:dyDescent="0.25">
      <c r="A6930" s="57">
        <v>41103025</v>
      </c>
      <c r="B6930" s="58" t="s">
        <v>5790</v>
      </c>
    </row>
    <row r="6931" spans="1:2" x14ac:dyDescent="0.25">
      <c r="A6931" s="57">
        <v>41103201</v>
      </c>
      <c r="B6931" s="58" t="s">
        <v>15704</v>
      </c>
    </row>
    <row r="6932" spans="1:2" x14ac:dyDescent="0.25">
      <c r="A6932" s="57">
        <v>41103202</v>
      </c>
      <c r="B6932" s="58" t="s">
        <v>6022</v>
      </c>
    </row>
    <row r="6933" spans="1:2" x14ac:dyDescent="0.25">
      <c r="A6933" s="57">
        <v>41103203</v>
      </c>
      <c r="B6933" s="58" t="s">
        <v>16839</v>
      </c>
    </row>
    <row r="6934" spans="1:2" x14ac:dyDescent="0.25">
      <c r="A6934" s="57">
        <v>41103205</v>
      </c>
      <c r="B6934" s="58" t="s">
        <v>6193</v>
      </c>
    </row>
    <row r="6935" spans="1:2" x14ac:dyDescent="0.25">
      <c r="A6935" s="57">
        <v>41103206</v>
      </c>
      <c r="B6935" s="58" t="s">
        <v>17147</v>
      </c>
    </row>
    <row r="6936" spans="1:2" x14ac:dyDescent="0.25">
      <c r="A6936" s="57">
        <v>41103207</v>
      </c>
      <c r="B6936" s="58" t="s">
        <v>12518</v>
      </c>
    </row>
    <row r="6937" spans="1:2" x14ac:dyDescent="0.25">
      <c r="A6937" s="57">
        <v>41103208</v>
      </c>
      <c r="B6937" s="58" t="s">
        <v>6252</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10309</v>
      </c>
    </row>
    <row r="6943" spans="1:2" x14ac:dyDescent="0.25">
      <c r="A6943" s="57">
        <v>41103305</v>
      </c>
      <c r="B6943" s="58" t="s">
        <v>3985</v>
      </c>
    </row>
    <row r="6944" spans="1:2" x14ac:dyDescent="0.25">
      <c r="A6944" s="57">
        <v>41103306</v>
      </c>
      <c r="B6944" s="58" t="s">
        <v>14147</v>
      </c>
    </row>
    <row r="6945" spans="1:2" x14ac:dyDescent="0.25">
      <c r="A6945" s="57">
        <v>41103307</v>
      </c>
      <c r="B6945" s="58" t="s">
        <v>11914</v>
      </c>
    </row>
    <row r="6946" spans="1:2" x14ac:dyDescent="0.25">
      <c r="A6946" s="57">
        <v>41103308</v>
      </c>
      <c r="B6946" s="58" t="s">
        <v>12026</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4455</v>
      </c>
    </row>
    <row r="6951" spans="1:2" x14ac:dyDescent="0.25">
      <c r="A6951" s="57">
        <v>41103313</v>
      </c>
      <c r="B6951" s="58" t="s">
        <v>11798</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17284</v>
      </c>
    </row>
    <row r="6956" spans="1:2" x14ac:dyDescent="0.25">
      <c r="A6956" s="57">
        <v>41103318</v>
      </c>
      <c r="B6956" s="58" t="s">
        <v>17464</v>
      </c>
    </row>
    <row r="6957" spans="1:2" x14ac:dyDescent="0.25">
      <c r="A6957" s="57">
        <v>41103401</v>
      </c>
      <c r="B6957" s="58" t="s">
        <v>14821</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5299</v>
      </c>
    </row>
    <row r="6964" spans="1:2" x14ac:dyDescent="0.25">
      <c r="A6964" s="57">
        <v>41103411</v>
      </c>
      <c r="B6964" s="58" t="s">
        <v>16739</v>
      </c>
    </row>
    <row r="6965" spans="1:2" x14ac:dyDescent="0.25">
      <c r="A6965" s="57">
        <v>41103412</v>
      </c>
      <c r="B6965" s="58" t="s">
        <v>18640</v>
      </c>
    </row>
    <row r="6966" spans="1:2" x14ac:dyDescent="0.25">
      <c r="A6966" s="57">
        <v>41103413</v>
      </c>
      <c r="B6966" s="58" t="s">
        <v>8790</v>
      </c>
    </row>
    <row r="6967" spans="1:2" x14ac:dyDescent="0.25">
      <c r="A6967" s="57">
        <v>41103414</v>
      </c>
      <c r="B6967" s="58" t="s">
        <v>1472</v>
      </c>
    </row>
    <row r="6968" spans="1:2" x14ac:dyDescent="0.25">
      <c r="A6968" s="57">
        <v>41103415</v>
      </c>
      <c r="B6968" s="58" t="s">
        <v>14749</v>
      </c>
    </row>
    <row r="6969" spans="1:2" x14ac:dyDescent="0.25">
      <c r="A6969" s="57">
        <v>41103501</v>
      </c>
      <c r="B6969" s="58" t="s">
        <v>417</v>
      </c>
    </row>
    <row r="6970" spans="1:2" x14ac:dyDescent="0.25">
      <c r="A6970" s="57">
        <v>41103502</v>
      </c>
      <c r="B6970" s="58" t="s">
        <v>5900</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6166</v>
      </c>
    </row>
    <row r="6980" spans="1:2" x14ac:dyDescent="0.25">
      <c r="A6980" s="57">
        <v>41103701</v>
      </c>
      <c r="B6980" s="58" t="s">
        <v>2669</v>
      </c>
    </row>
    <row r="6981" spans="1:2" x14ac:dyDescent="0.25">
      <c r="A6981" s="57">
        <v>41103702</v>
      </c>
      <c r="B6981" s="58" t="s">
        <v>11255</v>
      </c>
    </row>
    <row r="6982" spans="1:2" x14ac:dyDescent="0.25">
      <c r="A6982" s="57">
        <v>41103703</v>
      </c>
      <c r="B6982" s="58" t="s">
        <v>4989</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12596</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12491</v>
      </c>
    </row>
    <row r="6991" spans="1:2" x14ac:dyDescent="0.25">
      <c r="A6991" s="57">
        <v>41103712</v>
      </c>
      <c r="B6991" s="58" t="s">
        <v>8052</v>
      </c>
    </row>
    <row r="6992" spans="1:2" x14ac:dyDescent="0.25">
      <c r="A6992" s="57">
        <v>41103713</v>
      </c>
      <c r="B6992" s="58" t="s">
        <v>14271</v>
      </c>
    </row>
    <row r="6993" spans="1:2" x14ac:dyDescent="0.25">
      <c r="A6993" s="57">
        <v>41103714</v>
      </c>
      <c r="B6993" s="58" t="s">
        <v>11325</v>
      </c>
    </row>
    <row r="6994" spans="1:2" x14ac:dyDescent="0.25">
      <c r="A6994" s="57">
        <v>41103715</v>
      </c>
      <c r="B6994" s="58" t="s">
        <v>10400</v>
      </c>
    </row>
    <row r="6995" spans="1:2" x14ac:dyDescent="0.25">
      <c r="A6995" s="57">
        <v>41103801</v>
      </c>
      <c r="B6995" s="58" t="s">
        <v>7423</v>
      </c>
    </row>
    <row r="6996" spans="1:2" x14ac:dyDescent="0.25">
      <c r="A6996" s="57">
        <v>41103802</v>
      </c>
      <c r="B6996" s="58" t="s">
        <v>3710</v>
      </c>
    </row>
    <row r="6997" spans="1:2" x14ac:dyDescent="0.25">
      <c r="A6997" s="57">
        <v>41103803</v>
      </c>
      <c r="B6997" s="58" t="s">
        <v>8865</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12791</v>
      </c>
    </row>
    <row r="7003" spans="1:2" x14ac:dyDescent="0.25">
      <c r="A7003" s="57">
        <v>41103809</v>
      </c>
      <c r="B7003" s="58" t="s">
        <v>16122</v>
      </c>
    </row>
    <row r="7004" spans="1:2" x14ac:dyDescent="0.25">
      <c r="A7004" s="57">
        <v>41103810</v>
      </c>
      <c r="B7004" s="58" t="s">
        <v>11249</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12220</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10960</v>
      </c>
    </row>
    <row r="7017" spans="1:2" x14ac:dyDescent="0.25">
      <c r="A7017" s="57">
        <v>41103907</v>
      </c>
      <c r="B7017" s="58" t="s">
        <v>6398</v>
      </c>
    </row>
    <row r="7018" spans="1:2" x14ac:dyDescent="0.25">
      <c r="A7018" s="57">
        <v>41103908</v>
      </c>
      <c r="B7018" s="58" t="s">
        <v>10308</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18593</v>
      </c>
    </row>
    <row r="7023" spans="1:2" x14ac:dyDescent="0.25">
      <c r="A7023" s="57">
        <v>41103913</v>
      </c>
      <c r="B7023" s="58" t="s">
        <v>7301</v>
      </c>
    </row>
    <row r="7024" spans="1:2" x14ac:dyDescent="0.25">
      <c r="A7024" s="57">
        <v>41104001</v>
      </c>
      <c r="B7024" s="58" t="s">
        <v>10644</v>
      </c>
    </row>
    <row r="7025" spans="1:2" x14ac:dyDescent="0.25">
      <c r="A7025" s="57">
        <v>41104002</v>
      </c>
      <c r="B7025" s="58" t="s">
        <v>15273</v>
      </c>
    </row>
    <row r="7026" spans="1:2" x14ac:dyDescent="0.25">
      <c r="A7026" s="57">
        <v>41104003</v>
      </c>
      <c r="B7026" s="58" t="s">
        <v>6385</v>
      </c>
    </row>
    <row r="7027" spans="1:2" x14ac:dyDescent="0.25">
      <c r="A7027" s="57">
        <v>41104004</v>
      </c>
      <c r="B7027" s="58" t="s">
        <v>11481</v>
      </c>
    </row>
    <row r="7028" spans="1:2" x14ac:dyDescent="0.25">
      <c r="A7028" s="57">
        <v>41104005</v>
      </c>
      <c r="B7028" s="58" t="s">
        <v>4496</v>
      </c>
    </row>
    <row r="7029" spans="1:2" x14ac:dyDescent="0.25">
      <c r="A7029" s="57">
        <v>41104006</v>
      </c>
      <c r="B7029" s="58" t="s">
        <v>8739</v>
      </c>
    </row>
    <row r="7030" spans="1:2" x14ac:dyDescent="0.25">
      <c r="A7030" s="57">
        <v>41104007</v>
      </c>
      <c r="B7030" s="58" t="s">
        <v>13838</v>
      </c>
    </row>
    <row r="7031" spans="1:2" x14ac:dyDescent="0.25">
      <c r="A7031" s="57">
        <v>41104008</v>
      </c>
      <c r="B7031" s="58" t="s">
        <v>4254</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15826</v>
      </c>
    </row>
    <row r="7038" spans="1:2" x14ac:dyDescent="0.25">
      <c r="A7038" s="57">
        <v>41104015</v>
      </c>
      <c r="B7038" s="58" t="s">
        <v>13571</v>
      </c>
    </row>
    <row r="7039" spans="1:2" x14ac:dyDescent="0.25">
      <c r="A7039" s="57">
        <v>41104016</v>
      </c>
      <c r="B7039" s="58" t="s">
        <v>9445</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13203</v>
      </c>
    </row>
    <row r="7044" spans="1:2" x14ac:dyDescent="0.25">
      <c r="A7044" s="57">
        <v>41104101</v>
      </c>
      <c r="B7044" s="58" t="s">
        <v>11935</v>
      </c>
    </row>
    <row r="7045" spans="1:2" x14ac:dyDescent="0.25">
      <c r="A7045" s="57">
        <v>41104102</v>
      </c>
      <c r="B7045" s="58" t="s">
        <v>6739</v>
      </c>
    </row>
    <row r="7046" spans="1:2" x14ac:dyDescent="0.25">
      <c r="A7046" s="57">
        <v>41104103</v>
      </c>
      <c r="B7046" s="58" t="s">
        <v>14675</v>
      </c>
    </row>
    <row r="7047" spans="1:2" x14ac:dyDescent="0.25">
      <c r="A7047" s="57">
        <v>41104104</v>
      </c>
      <c r="B7047" s="58" t="s">
        <v>16459</v>
      </c>
    </row>
    <row r="7048" spans="1:2" x14ac:dyDescent="0.25">
      <c r="A7048" s="57">
        <v>41104105</v>
      </c>
      <c r="B7048" s="58" t="s">
        <v>4635</v>
      </c>
    </row>
    <row r="7049" spans="1:2" x14ac:dyDescent="0.25">
      <c r="A7049" s="57">
        <v>41104106</v>
      </c>
      <c r="B7049" s="58" t="s">
        <v>15900</v>
      </c>
    </row>
    <row r="7050" spans="1:2" x14ac:dyDescent="0.25">
      <c r="A7050" s="57">
        <v>41104107</v>
      </c>
      <c r="B7050" s="58" t="s">
        <v>11045</v>
      </c>
    </row>
    <row r="7051" spans="1:2" x14ac:dyDescent="0.25">
      <c r="A7051" s="57">
        <v>41104108</v>
      </c>
      <c r="B7051" s="58" t="s">
        <v>9411</v>
      </c>
    </row>
    <row r="7052" spans="1:2" x14ac:dyDescent="0.25">
      <c r="A7052" s="57">
        <v>41104109</v>
      </c>
      <c r="B7052" s="58" t="s">
        <v>4036</v>
      </c>
    </row>
    <row r="7053" spans="1:2" x14ac:dyDescent="0.25">
      <c r="A7053" s="57">
        <v>41104110</v>
      </c>
      <c r="B7053" s="58" t="s">
        <v>17274</v>
      </c>
    </row>
    <row r="7054" spans="1:2" x14ac:dyDescent="0.25">
      <c r="A7054" s="57">
        <v>41104111</v>
      </c>
      <c r="B7054" s="58" t="s">
        <v>1242</v>
      </c>
    </row>
    <row r="7055" spans="1:2" x14ac:dyDescent="0.25">
      <c r="A7055" s="57">
        <v>41104112</v>
      </c>
      <c r="B7055" s="58" t="s">
        <v>4816</v>
      </c>
    </row>
    <row r="7056" spans="1:2" x14ac:dyDescent="0.25">
      <c r="A7056" s="57">
        <v>41104114</v>
      </c>
      <c r="B7056" s="58" t="s">
        <v>10271</v>
      </c>
    </row>
    <row r="7057" spans="1:2" x14ac:dyDescent="0.25">
      <c r="A7057" s="57">
        <v>41104115</v>
      </c>
      <c r="B7057" s="58" t="s">
        <v>16227</v>
      </c>
    </row>
    <row r="7058" spans="1:2" x14ac:dyDescent="0.25">
      <c r="A7058" s="57">
        <v>41104116</v>
      </c>
      <c r="B7058" s="58" t="s">
        <v>14103</v>
      </c>
    </row>
    <row r="7059" spans="1:2" x14ac:dyDescent="0.25">
      <c r="A7059" s="57">
        <v>41104117</v>
      </c>
      <c r="B7059" s="58" t="s">
        <v>13654</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17769</v>
      </c>
    </row>
    <row r="7067" spans="1:2" x14ac:dyDescent="0.25">
      <c r="A7067" s="57">
        <v>41104201</v>
      </c>
      <c r="B7067" s="58" t="s">
        <v>17488</v>
      </c>
    </row>
    <row r="7068" spans="1:2" x14ac:dyDescent="0.25">
      <c r="A7068" s="57">
        <v>41104202</v>
      </c>
      <c r="B7068" s="58" t="s">
        <v>11929</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12261</v>
      </c>
    </row>
    <row r="7074" spans="1:2" x14ac:dyDescent="0.25">
      <c r="A7074" s="57">
        <v>41104208</v>
      </c>
      <c r="B7074" s="58" t="s">
        <v>18346</v>
      </c>
    </row>
    <row r="7075" spans="1:2" x14ac:dyDescent="0.25">
      <c r="A7075" s="57">
        <v>41104209</v>
      </c>
      <c r="B7075" s="58" t="s">
        <v>8633</v>
      </c>
    </row>
    <row r="7076" spans="1:2" x14ac:dyDescent="0.25">
      <c r="A7076" s="57">
        <v>41104210</v>
      </c>
      <c r="B7076" s="58" t="s">
        <v>6725</v>
      </c>
    </row>
    <row r="7077" spans="1:2" x14ac:dyDescent="0.25">
      <c r="A7077" s="57">
        <v>41104211</v>
      </c>
      <c r="B7077" s="58" t="s">
        <v>4133</v>
      </c>
    </row>
    <row r="7078" spans="1:2" x14ac:dyDescent="0.25">
      <c r="A7078" s="57">
        <v>41104212</v>
      </c>
      <c r="B7078" s="58" t="s">
        <v>11664</v>
      </c>
    </row>
    <row r="7079" spans="1:2" x14ac:dyDescent="0.25">
      <c r="A7079" s="57">
        <v>41104301</v>
      </c>
      <c r="B7079" s="58" t="s">
        <v>259</v>
      </c>
    </row>
    <row r="7080" spans="1:2" x14ac:dyDescent="0.25">
      <c r="A7080" s="57">
        <v>41104302</v>
      </c>
      <c r="B7080" s="58" t="s">
        <v>16196</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10094</v>
      </c>
    </row>
    <row r="7085" spans="1:2" x14ac:dyDescent="0.25">
      <c r="A7085" s="57">
        <v>41104307</v>
      </c>
      <c r="B7085" s="58" t="s">
        <v>8900</v>
      </c>
    </row>
    <row r="7086" spans="1:2" x14ac:dyDescent="0.25">
      <c r="A7086" s="57">
        <v>41104308</v>
      </c>
      <c r="B7086" s="58" t="s">
        <v>8300</v>
      </c>
    </row>
    <row r="7087" spans="1:2" x14ac:dyDescent="0.25">
      <c r="A7087" s="57">
        <v>41104401</v>
      </c>
      <c r="B7087" s="58" t="s">
        <v>9174</v>
      </c>
    </row>
    <row r="7088" spans="1:2" x14ac:dyDescent="0.25">
      <c r="A7088" s="57">
        <v>41104402</v>
      </c>
      <c r="B7088" s="58" t="s">
        <v>783</v>
      </c>
    </row>
    <row r="7089" spans="1:2" x14ac:dyDescent="0.25">
      <c r="A7089" s="57">
        <v>41104403</v>
      </c>
      <c r="B7089" s="58" t="s">
        <v>11918</v>
      </c>
    </row>
    <row r="7090" spans="1:2" x14ac:dyDescent="0.25">
      <c r="A7090" s="57">
        <v>41104404</v>
      </c>
      <c r="B7090" s="58" t="s">
        <v>2322</v>
      </c>
    </row>
    <row r="7091" spans="1:2" x14ac:dyDescent="0.25">
      <c r="A7091" s="57">
        <v>41104405</v>
      </c>
      <c r="B7091" s="58" t="s">
        <v>1891</v>
      </c>
    </row>
    <row r="7092" spans="1:2" x14ac:dyDescent="0.25">
      <c r="A7092" s="57">
        <v>41104406</v>
      </c>
      <c r="B7092" s="58" t="s">
        <v>6254</v>
      </c>
    </row>
    <row r="7093" spans="1:2" x14ac:dyDescent="0.25">
      <c r="A7093" s="57">
        <v>41104407</v>
      </c>
      <c r="B7093" s="58" t="s">
        <v>12922</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7655</v>
      </c>
    </row>
    <row r="7099" spans="1:2" x14ac:dyDescent="0.25">
      <c r="A7099" s="57">
        <v>41104413</v>
      </c>
      <c r="B7099" s="58" t="s">
        <v>4253</v>
      </c>
    </row>
    <row r="7100" spans="1:2" x14ac:dyDescent="0.25">
      <c r="A7100" s="57">
        <v>41104414</v>
      </c>
      <c r="B7100" s="58" t="s">
        <v>5366</v>
      </c>
    </row>
    <row r="7101" spans="1:2" x14ac:dyDescent="0.25">
      <c r="A7101" s="57">
        <v>41104415</v>
      </c>
      <c r="B7101" s="58" t="s">
        <v>14194</v>
      </c>
    </row>
    <row r="7102" spans="1:2" x14ac:dyDescent="0.25">
      <c r="A7102" s="57">
        <v>41104416</v>
      </c>
      <c r="B7102" s="58" t="s">
        <v>4125</v>
      </c>
    </row>
    <row r="7103" spans="1:2" x14ac:dyDescent="0.25">
      <c r="A7103" s="57">
        <v>41104417</v>
      </c>
      <c r="B7103" s="58" t="s">
        <v>8953</v>
      </c>
    </row>
    <row r="7104" spans="1:2" x14ac:dyDescent="0.25">
      <c r="A7104" s="57">
        <v>41104418</v>
      </c>
      <c r="B7104" s="58" t="s">
        <v>6682</v>
      </c>
    </row>
    <row r="7105" spans="1:2" x14ac:dyDescent="0.25">
      <c r="A7105" s="57">
        <v>41104419</v>
      </c>
      <c r="B7105" s="58" t="s">
        <v>16425</v>
      </c>
    </row>
    <row r="7106" spans="1:2" x14ac:dyDescent="0.25">
      <c r="A7106" s="57">
        <v>41104420</v>
      </c>
      <c r="B7106" s="58" t="s">
        <v>13199</v>
      </c>
    </row>
    <row r="7107" spans="1:2" x14ac:dyDescent="0.25">
      <c r="A7107" s="57">
        <v>41104421</v>
      </c>
      <c r="B7107" s="58" t="s">
        <v>10876</v>
      </c>
    </row>
    <row r="7108" spans="1:2" x14ac:dyDescent="0.25">
      <c r="A7108" s="57">
        <v>41104422</v>
      </c>
      <c r="B7108" s="58" t="s">
        <v>15334</v>
      </c>
    </row>
    <row r="7109" spans="1:2" x14ac:dyDescent="0.25">
      <c r="A7109" s="57">
        <v>41104423</v>
      </c>
      <c r="B7109" s="58" t="s">
        <v>12045</v>
      </c>
    </row>
    <row r="7110" spans="1:2" x14ac:dyDescent="0.25">
      <c r="A7110" s="57">
        <v>41104424</v>
      </c>
      <c r="B7110" s="58" t="s">
        <v>8208</v>
      </c>
    </row>
    <row r="7111" spans="1:2" x14ac:dyDescent="0.25">
      <c r="A7111" s="57">
        <v>41104501</v>
      </c>
      <c r="B7111" s="58" t="s">
        <v>17799</v>
      </c>
    </row>
    <row r="7112" spans="1:2" x14ac:dyDescent="0.25">
      <c r="A7112" s="57">
        <v>41104502</v>
      </c>
      <c r="B7112" s="58" t="s">
        <v>31</v>
      </c>
    </row>
    <row r="7113" spans="1:2" x14ac:dyDescent="0.25">
      <c r="A7113" s="57">
        <v>41104503</v>
      </c>
      <c r="B7113" s="58" t="s">
        <v>8408</v>
      </c>
    </row>
    <row r="7114" spans="1:2" x14ac:dyDescent="0.25">
      <c r="A7114" s="57">
        <v>41104504</v>
      </c>
      <c r="B7114" s="58" t="s">
        <v>11473</v>
      </c>
    </row>
    <row r="7115" spans="1:2" x14ac:dyDescent="0.25">
      <c r="A7115" s="57">
        <v>41104505</v>
      </c>
      <c r="B7115" s="58" t="s">
        <v>11191</v>
      </c>
    </row>
    <row r="7116" spans="1:2" x14ac:dyDescent="0.25">
      <c r="A7116" s="57">
        <v>41104506</v>
      </c>
      <c r="B7116" s="58" t="s">
        <v>5661</v>
      </c>
    </row>
    <row r="7117" spans="1:2" x14ac:dyDescent="0.25">
      <c r="A7117" s="57">
        <v>41104507</v>
      </c>
      <c r="B7117" s="58" t="s">
        <v>9126</v>
      </c>
    </row>
    <row r="7118" spans="1:2" x14ac:dyDescent="0.25">
      <c r="A7118" s="57">
        <v>41104508</v>
      </c>
      <c r="B7118" s="58" t="s">
        <v>10971</v>
      </c>
    </row>
    <row r="7119" spans="1:2" x14ac:dyDescent="0.25">
      <c r="A7119" s="57">
        <v>41104509</v>
      </c>
      <c r="B7119" s="58" t="s">
        <v>9021</v>
      </c>
    </row>
    <row r="7120" spans="1:2" x14ac:dyDescent="0.25">
      <c r="A7120" s="57">
        <v>41104510</v>
      </c>
      <c r="B7120" s="58" t="s">
        <v>1748</v>
      </c>
    </row>
    <row r="7121" spans="1:2" x14ac:dyDescent="0.25">
      <c r="A7121" s="57">
        <v>41104511</v>
      </c>
      <c r="B7121" s="58" t="s">
        <v>10953</v>
      </c>
    </row>
    <row r="7122" spans="1:2" x14ac:dyDescent="0.25">
      <c r="A7122" s="57">
        <v>41104512</v>
      </c>
      <c r="B7122" s="58" t="s">
        <v>15533</v>
      </c>
    </row>
    <row r="7123" spans="1:2" x14ac:dyDescent="0.25">
      <c r="A7123" s="57">
        <v>41104601</v>
      </c>
      <c r="B7123" s="58" t="s">
        <v>11457</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10014</v>
      </c>
    </row>
    <row r="7128" spans="1:2" x14ac:dyDescent="0.25">
      <c r="A7128" s="57">
        <v>41104606</v>
      </c>
      <c r="B7128" s="58" t="s">
        <v>5144</v>
      </c>
    </row>
    <row r="7129" spans="1:2" x14ac:dyDescent="0.25">
      <c r="A7129" s="57">
        <v>41104607</v>
      </c>
      <c r="B7129" s="58" t="s">
        <v>6307</v>
      </c>
    </row>
    <row r="7130" spans="1:2" x14ac:dyDescent="0.25">
      <c r="A7130" s="57">
        <v>41104608</v>
      </c>
      <c r="B7130" s="58" t="s">
        <v>11706</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9944</v>
      </c>
    </row>
    <row r="7135" spans="1:2" x14ac:dyDescent="0.25">
      <c r="A7135" s="57">
        <v>41104701</v>
      </c>
      <c r="B7135" s="58" t="s">
        <v>13201</v>
      </c>
    </row>
    <row r="7136" spans="1:2" x14ac:dyDescent="0.25">
      <c r="A7136" s="57">
        <v>41104702</v>
      </c>
      <c r="B7136" s="58" t="s">
        <v>10077</v>
      </c>
    </row>
    <row r="7137" spans="1:2" x14ac:dyDescent="0.25">
      <c r="A7137" s="57">
        <v>41104703</v>
      </c>
      <c r="B7137" s="58" t="s">
        <v>13865</v>
      </c>
    </row>
    <row r="7138" spans="1:2" x14ac:dyDescent="0.25">
      <c r="A7138" s="57">
        <v>41104704</v>
      </c>
      <c r="B7138" s="58" t="s">
        <v>8107</v>
      </c>
    </row>
    <row r="7139" spans="1:2" x14ac:dyDescent="0.25">
      <c r="A7139" s="57">
        <v>41104801</v>
      </c>
      <c r="B7139" s="58" t="s">
        <v>6114</v>
      </c>
    </row>
    <row r="7140" spans="1:2" x14ac:dyDescent="0.25">
      <c r="A7140" s="57">
        <v>41104802</v>
      </c>
      <c r="B7140" s="58" t="s">
        <v>465</v>
      </c>
    </row>
    <row r="7141" spans="1:2" x14ac:dyDescent="0.25">
      <c r="A7141" s="57">
        <v>41104803</v>
      </c>
      <c r="B7141" s="58" t="s">
        <v>11998</v>
      </c>
    </row>
    <row r="7142" spans="1:2" x14ac:dyDescent="0.25">
      <c r="A7142" s="57">
        <v>41104804</v>
      </c>
      <c r="B7142" s="58" t="s">
        <v>8495</v>
      </c>
    </row>
    <row r="7143" spans="1:2" x14ac:dyDescent="0.25">
      <c r="A7143" s="57">
        <v>41104805</v>
      </c>
      <c r="B7143" s="58" t="s">
        <v>14894</v>
      </c>
    </row>
    <row r="7144" spans="1:2" x14ac:dyDescent="0.25">
      <c r="A7144" s="57">
        <v>41104806</v>
      </c>
      <c r="B7144" s="58" t="s">
        <v>9394</v>
      </c>
    </row>
    <row r="7145" spans="1:2" x14ac:dyDescent="0.25">
      <c r="A7145" s="57">
        <v>41104807</v>
      </c>
      <c r="B7145" s="58" t="s">
        <v>272</v>
      </c>
    </row>
    <row r="7146" spans="1:2" x14ac:dyDescent="0.25">
      <c r="A7146" s="57">
        <v>41104808</v>
      </c>
      <c r="B7146" s="58" t="s">
        <v>11385</v>
      </c>
    </row>
    <row r="7147" spans="1:2" x14ac:dyDescent="0.25">
      <c r="A7147" s="57">
        <v>41104809</v>
      </c>
      <c r="B7147" s="58" t="s">
        <v>6423</v>
      </c>
    </row>
    <row r="7148" spans="1:2" x14ac:dyDescent="0.25">
      <c r="A7148" s="57">
        <v>41104810</v>
      </c>
      <c r="B7148" s="58" t="s">
        <v>12530</v>
      </c>
    </row>
    <row r="7149" spans="1:2" x14ac:dyDescent="0.25">
      <c r="A7149" s="57">
        <v>41104811</v>
      </c>
      <c r="B7149" s="58" t="s">
        <v>5024</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10089</v>
      </c>
    </row>
    <row r="7156" spans="1:2" x14ac:dyDescent="0.25">
      <c r="A7156" s="57">
        <v>41104901</v>
      </c>
      <c r="B7156" s="58" t="s">
        <v>10187</v>
      </c>
    </row>
    <row r="7157" spans="1:2" x14ac:dyDescent="0.25">
      <c r="A7157" s="57">
        <v>41104902</v>
      </c>
      <c r="B7157" s="58" t="s">
        <v>17633</v>
      </c>
    </row>
    <row r="7158" spans="1:2" x14ac:dyDescent="0.25">
      <c r="A7158" s="57">
        <v>41104903</v>
      </c>
      <c r="B7158" s="58" t="s">
        <v>2294</v>
      </c>
    </row>
    <row r="7159" spans="1:2" x14ac:dyDescent="0.25">
      <c r="A7159" s="57">
        <v>41104904</v>
      </c>
      <c r="B7159" s="58" t="s">
        <v>10858</v>
      </c>
    </row>
    <row r="7160" spans="1:2" x14ac:dyDescent="0.25">
      <c r="A7160" s="57">
        <v>41104905</v>
      </c>
      <c r="B7160" s="58" t="s">
        <v>9253</v>
      </c>
    </row>
    <row r="7161" spans="1:2" x14ac:dyDescent="0.25">
      <c r="A7161" s="57">
        <v>41104906</v>
      </c>
      <c r="B7161" s="58" t="s">
        <v>6585</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10726</v>
      </c>
    </row>
    <row r="7171" spans="1:2" x14ac:dyDescent="0.25">
      <c r="A7171" s="57">
        <v>41104916</v>
      </c>
      <c r="B7171" s="58" t="s">
        <v>7281</v>
      </c>
    </row>
    <row r="7172" spans="1:2" x14ac:dyDescent="0.25">
      <c r="A7172" s="57">
        <v>41104917</v>
      </c>
      <c r="B7172" s="58" t="s">
        <v>10260</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8801</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13751</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11540</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15408</v>
      </c>
    </row>
    <row r="7193" spans="1:2" x14ac:dyDescent="0.25">
      <c r="A7193" s="57">
        <v>41105106</v>
      </c>
      <c r="B7193" s="58" t="s">
        <v>12140</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9947</v>
      </c>
    </row>
    <row r="7199" spans="1:2" x14ac:dyDescent="0.25">
      <c r="A7199" s="57">
        <v>41105203</v>
      </c>
      <c r="B7199" s="58" t="s">
        <v>3117</v>
      </c>
    </row>
    <row r="7200" spans="1:2" x14ac:dyDescent="0.25">
      <c r="A7200" s="57">
        <v>41105204</v>
      </c>
      <c r="B7200" s="58" t="s">
        <v>17518</v>
      </c>
    </row>
    <row r="7201" spans="1:2" x14ac:dyDescent="0.25">
      <c r="A7201" s="57">
        <v>41105205</v>
      </c>
      <c r="B7201" s="58" t="s">
        <v>4921</v>
      </c>
    </row>
    <row r="7202" spans="1:2" x14ac:dyDescent="0.25">
      <c r="A7202" s="57">
        <v>41105301</v>
      </c>
      <c r="B7202" s="58" t="s">
        <v>11142</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14811</v>
      </c>
    </row>
    <row r="7211" spans="1:2" x14ac:dyDescent="0.25">
      <c r="A7211" s="57">
        <v>41105311</v>
      </c>
      <c r="B7211" s="58" t="s">
        <v>12942</v>
      </c>
    </row>
    <row r="7212" spans="1:2" x14ac:dyDescent="0.25">
      <c r="A7212" s="57">
        <v>41105312</v>
      </c>
      <c r="B7212" s="58" t="s">
        <v>5158</v>
      </c>
    </row>
    <row r="7213" spans="1:2" x14ac:dyDescent="0.25">
      <c r="A7213" s="57">
        <v>41105313</v>
      </c>
      <c r="B7213" s="58" t="s">
        <v>3221</v>
      </c>
    </row>
    <row r="7214" spans="1:2" x14ac:dyDescent="0.25">
      <c r="A7214" s="57">
        <v>41105314</v>
      </c>
      <c r="B7214" s="58" t="s">
        <v>13912</v>
      </c>
    </row>
    <row r="7215" spans="1:2" x14ac:dyDescent="0.25">
      <c r="A7215" s="57">
        <v>41105315</v>
      </c>
      <c r="B7215" s="58" t="s">
        <v>8069</v>
      </c>
    </row>
    <row r="7216" spans="1:2" x14ac:dyDescent="0.25">
      <c r="A7216" s="57">
        <v>41105316</v>
      </c>
      <c r="B7216" s="58" t="s">
        <v>15920</v>
      </c>
    </row>
    <row r="7217" spans="1:2" x14ac:dyDescent="0.25">
      <c r="A7217" s="57">
        <v>41105317</v>
      </c>
      <c r="B7217" s="58" t="s">
        <v>5273</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11169</v>
      </c>
    </row>
    <row r="7227" spans="1:2" x14ac:dyDescent="0.25">
      <c r="A7227" s="57">
        <v>41105327</v>
      </c>
      <c r="B7227" s="58" t="s">
        <v>4415</v>
      </c>
    </row>
    <row r="7228" spans="1:2" x14ac:dyDescent="0.25">
      <c r="A7228" s="57">
        <v>41105328</v>
      </c>
      <c r="B7228" s="58" t="s">
        <v>12179</v>
      </c>
    </row>
    <row r="7229" spans="1:2" x14ac:dyDescent="0.25">
      <c r="A7229" s="57">
        <v>41105329</v>
      </c>
      <c r="B7229" s="58" t="s">
        <v>2330</v>
      </c>
    </row>
    <row r="7230" spans="1:2" x14ac:dyDescent="0.25">
      <c r="A7230" s="57">
        <v>41105330</v>
      </c>
      <c r="B7230" s="58" t="s">
        <v>8910</v>
      </c>
    </row>
    <row r="7231" spans="1:2" x14ac:dyDescent="0.25">
      <c r="A7231" s="57">
        <v>41105331</v>
      </c>
      <c r="B7231" s="58" t="s">
        <v>2270</v>
      </c>
    </row>
    <row r="7232" spans="1:2" x14ac:dyDescent="0.25">
      <c r="A7232" s="57">
        <v>41105332</v>
      </c>
      <c r="B7232" s="58" t="s">
        <v>11629</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12081</v>
      </c>
    </row>
    <row r="7237" spans="1:2" x14ac:dyDescent="0.25">
      <c r="A7237" s="57">
        <v>41105337</v>
      </c>
      <c r="B7237" s="58" t="s">
        <v>6586</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5539</v>
      </c>
    </row>
    <row r="7242" spans="1:2" x14ac:dyDescent="0.25">
      <c r="A7242" s="57">
        <v>41105503</v>
      </c>
      <c r="B7242" s="58" t="s">
        <v>10025</v>
      </c>
    </row>
    <row r="7243" spans="1:2" x14ac:dyDescent="0.25">
      <c r="A7243" s="57">
        <v>41105504</v>
      </c>
      <c r="B7243" s="58" t="s">
        <v>8777</v>
      </c>
    </row>
    <row r="7244" spans="1:2" x14ac:dyDescent="0.25">
      <c r="A7244" s="57">
        <v>41105505</v>
      </c>
      <c r="B7244" s="58" t="s">
        <v>16095</v>
      </c>
    </row>
    <row r="7245" spans="1:2" x14ac:dyDescent="0.25">
      <c r="A7245" s="57">
        <v>41105506</v>
      </c>
      <c r="B7245" s="58" t="s">
        <v>11622</v>
      </c>
    </row>
    <row r="7246" spans="1:2" x14ac:dyDescent="0.25">
      <c r="A7246" s="57">
        <v>41105507</v>
      </c>
      <c r="B7246" s="58" t="s">
        <v>1860</v>
      </c>
    </row>
    <row r="7247" spans="1:2" x14ac:dyDescent="0.25">
      <c r="A7247" s="57">
        <v>41105508</v>
      </c>
      <c r="B7247" s="58" t="s">
        <v>10306</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11404</v>
      </c>
    </row>
    <row r="7253" spans="1:2" x14ac:dyDescent="0.25">
      <c r="A7253" s="57">
        <v>41105514</v>
      </c>
      <c r="B7253" s="58" t="s">
        <v>5798</v>
      </c>
    </row>
    <row r="7254" spans="1:2" x14ac:dyDescent="0.25">
      <c r="A7254" s="57">
        <v>41105515</v>
      </c>
      <c r="B7254" s="58" t="s">
        <v>7956</v>
      </c>
    </row>
    <row r="7255" spans="1:2" x14ac:dyDescent="0.25">
      <c r="A7255" s="57">
        <v>41105516</v>
      </c>
      <c r="B7255" s="58" t="s">
        <v>9665</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4833</v>
      </c>
    </row>
    <row r="7260" spans="1:2" x14ac:dyDescent="0.25">
      <c r="A7260" s="57">
        <v>41105601</v>
      </c>
      <c r="B7260" s="58" t="s">
        <v>16825</v>
      </c>
    </row>
    <row r="7261" spans="1:2" x14ac:dyDescent="0.25">
      <c r="A7261" s="57">
        <v>41105701</v>
      </c>
      <c r="B7261" s="58" t="s">
        <v>17482</v>
      </c>
    </row>
    <row r="7262" spans="1:2" x14ac:dyDescent="0.25">
      <c r="A7262" s="57">
        <v>41105801</v>
      </c>
      <c r="B7262" s="58" t="s">
        <v>5472</v>
      </c>
    </row>
    <row r="7263" spans="1:2" x14ac:dyDescent="0.25">
      <c r="A7263" s="57">
        <v>41105802</v>
      </c>
      <c r="B7263" s="58" t="s">
        <v>4364</v>
      </c>
    </row>
    <row r="7264" spans="1:2" x14ac:dyDescent="0.25">
      <c r="A7264" s="57">
        <v>41105803</v>
      </c>
      <c r="B7264" s="58" t="s">
        <v>11888</v>
      </c>
    </row>
    <row r="7265" spans="1:2" x14ac:dyDescent="0.25">
      <c r="A7265" s="57">
        <v>41105804</v>
      </c>
      <c r="B7265" s="58" t="s">
        <v>8476</v>
      </c>
    </row>
    <row r="7266" spans="1:2" x14ac:dyDescent="0.25">
      <c r="A7266" s="57">
        <v>41105901</v>
      </c>
      <c r="B7266" s="58" t="s">
        <v>438</v>
      </c>
    </row>
    <row r="7267" spans="1:2" x14ac:dyDescent="0.25">
      <c r="A7267" s="57">
        <v>41105902</v>
      </c>
      <c r="B7267" s="58" t="s">
        <v>12577</v>
      </c>
    </row>
    <row r="7268" spans="1:2" x14ac:dyDescent="0.25">
      <c r="A7268" s="57">
        <v>41105903</v>
      </c>
      <c r="B7268" s="58" t="s">
        <v>8004</v>
      </c>
    </row>
    <row r="7269" spans="1:2" x14ac:dyDescent="0.25">
      <c r="A7269" s="57">
        <v>41105904</v>
      </c>
      <c r="B7269" s="58" t="s">
        <v>3634</v>
      </c>
    </row>
    <row r="7270" spans="1:2" x14ac:dyDescent="0.25">
      <c r="A7270" s="57">
        <v>41105905</v>
      </c>
      <c r="B7270" s="58" t="s">
        <v>14840</v>
      </c>
    </row>
    <row r="7271" spans="1:2" x14ac:dyDescent="0.25">
      <c r="A7271" s="57">
        <v>41105906</v>
      </c>
      <c r="B7271" s="58" t="s">
        <v>9454</v>
      </c>
    </row>
    <row r="7272" spans="1:2" x14ac:dyDescent="0.25">
      <c r="A7272" s="57">
        <v>41105907</v>
      </c>
      <c r="B7272" s="58" t="s">
        <v>15359</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15889</v>
      </c>
    </row>
    <row r="7277" spans="1:2" x14ac:dyDescent="0.25">
      <c r="A7277" s="57">
        <v>41106004</v>
      </c>
      <c r="B7277" s="58" t="s">
        <v>12736</v>
      </c>
    </row>
    <row r="7278" spans="1:2" x14ac:dyDescent="0.25">
      <c r="A7278" s="57">
        <v>41106005</v>
      </c>
      <c r="B7278" s="58" t="s">
        <v>8681</v>
      </c>
    </row>
    <row r="7279" spans="1:2" x14ac:dyDescent="0.25">
      <c r="A7279" s="57">
        <v>41106006</v>
      </c>
      <c r="B7279" s="58" t="s">
        <v>3950</v>
      </c>
    </row>
    <row r="7280" spans="1:2" x14ac:dyDescent="0.25">
      <c r="A7280" s="57">
        <v>41106101</v>
      </c>
      <c r="B7280" s="58" t="s">
        <v>15529</v>
      </c>
    </row>
    <row r="7281" spans="1:2" x14ac:dyDescent="0.25">
      <c r="A7281" s="57">
        <v>41106102</v>
      </c>
      <c r="B7281" s="58" t="s">
        <v>9307</v>
      </c>
    </row>
    <row r="7282" spans="1:2" x14ac:dyDescent="0.25">
      <c r="A7282" s="57">
        <v>41106103</v>
      </c>
      <c r="B7282" s="58" t="s">
        <v>14299</v>
      </c>
    </row>
    <row r="7283" spans="1:2" x14ac:dyDescent="0.25">
      <c r="A7283" s="57">
        <v>41106104</v>
      </c>
      <c r="B7283" s="58" t="s">
        <v>16520</v>
      </c>
    </row>
    <row r="7284" spans="1:2" x14ac:dyDescent="0.25">
      <c r="A7284" s="57">
        <v>41106201</v>
      </c>
      <c r="B7284" s="58" t="s">
        <v>8895</v>
      </c>
    </row>
    <row r="7285" spans="1:2" x14ac:dyDescent="0.25">
      <c r="A7285" s="57">
        <v>41106202</v>
      </c>
      <c r="B7285" s="58" t="s">
        <v>11854</v>
      </c>
    </row>
    <row r="7286" spans="1:2" x14ac:dyDescent="0.25">
      <c r="A7286" s="57">
        <v>41106203</v>
      </c>
      <c r="B7286" s="58" t="s">
        <v>6806</v>
      </c>
    </row>
    <row r="7287" spans="1:2" x14ac:dyDescent="0.25">
      <c r="A7287" s="57">
        <v>41106204</v>
      </c>
      <c r="B7287" s="58" t="s">
        <v>11296</v>
      </c>
    </row>
    <row r="7288" spans="1:2" x14ac:dyDescent="0.25">
      <c r="A7288" s="57">
        <v>41106205</v>
      </c>
      <c r="B7288" s="58" t="s">
        <v>10253</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4799</v>
      </c>
    </row>
    <row r="7296" spans="1:2" x14ac:dyDescent="0.25">
      <c r="A7296" s="57">
        <v>41106213</v>
      </c>
      <c r="B7296" s="58" t="s">
        <v>16410</v>
      </c>
    </row>
    <row r="7297" spans="1:2" x14ac:dyDescent="0.25">
      <c r="A7297" s="57">
        <v>41106214</v>
      </c>
      <c r="B7297" s="58" t="s">
        <v>4006</v>
      </c>
    </row>
    <row r="7298" spans="1:2" x14ac:dyDescent="0.25">
      <c r="A7298" s="57">
        <v>41106215</v>
      </c>
      <c r="B7298" s="58" t="s">
        <v>4954</v>
      </c>
    </row>
    <row r="7299" spans="1:2" x14ac:dyDescent="0.25">
      <c r="A7299" s="57">
        <v>41106216</v>
      </c>
      <c r="B7299" s="58" t="s">
        <v>2849</v>
      </c>
    </row>
    <row r="7300" spans="1:2" x14ac:dyDescent="0.25">
      <c r="A7300" s="57">
        <v>41106217</v>
      </c>
      <c r="B7300" s="58" t="s">
        <v>11543</v>
      </c>
    </row>
    <row r="7301" spans="1:2" x14ac:dyDescent="0.25">
      <c r="A7301" s="57">
        <v>41106218</v>
      </c>
      <c r="B7301" s="58" t="s">
        <v>2928</v>
      </c>
    </row>
    <row r="7302" spans="1:2" x14ac:dyDescent="0.25">
      <c r="A7302" s="57">
        <v>41106219</v>
      </c>
      <c r="B7302" s="58" t="s">
        <v>14997</v>
      </c>
    </row>
    <row r="7303" spans="1:2" x14ac:dyDescent="0.25">
      <c r="A7303" s="57">
        <v>41106220</v>
      </c>
      <c r="B7303" s="58" t="s">
        <v>16276</v>
      </c>
    </row>
    <row r="7304" spans="1:2" x14ac:dyDescent="0.25">
      <c r="A7304" s="57">
        <v>41106221</v>
      </c>
      <c r="B7304" s="58" t="s">
        <v>12953</v>
      </c>
    </row>
    <row r="7305" spans="1:2" x14ac:dyDescent="0.25">
      <c r="A7305" s="57">
        <v>41106222</v>
      </c>
      <c r="B7305" s="58" t="s">
        <v>4000</v>
      </c>
    </row>
    <row r="7306" spans="1:2" x14ac:dyDescent="0.25">
      <c r="A7306" s="57">
        <v>41106223</v>
      </c>
      <c r="B7306" s="58" t="s">
        <v>7244</v>
      </c>
    </row>
    <row r="7307" spans="1:2" x14ac:dyDescent="0.25">
      <c r="A7307" s="57">
        <v>41106301</v>
      </c>
      <c r="B7307" s="58" t="s">
        <v>12176</v>
      </c>
    </row>
    <row r="7308" spans="1:2" x14ac:dyDescent="0.25">
      <c r="A7308" s="57">
        <v>41106302</v>
      </c>
      <c r="B7308" s="58" t="s">
        <v>15241</v>
      </c>
    </row>
    <row r="7309" spans="1:2" x14ac:dyDescent="0.25">
      <c r="A7309" s="57">
        <v>41106303</v>
      </c>
      <c r="B7309" s="58" t="s">
        <v>6474</v>
      </c>
    </row>
    <row r="7310" spans="1:2" x14ac:dyDescent="0.25">
      <c r="A7310" s="57">
        <v>41106304</v>
      </c>
      <c r="B7310" s="58" t="s">
        <v>9292</v>
      </c>
    </row>
    <row r="7311" spans="1:2" x14ac:dyDescent="0.25">
      <c r="A7311" s="57">
        <v>41106305</v>
      </c>
      <c r="B7311" s="58" t="s">
        <v>7744</v>
      </c>
    </row>
    <row r="7312" spans="1:2" x14ac:dyDescent="0.25">
      <c r="A7312" s="57">
        <v>41106306</v>
      </c>
      <c r="B7312" s="58" t="s">
        <v>18471</v>
      </c>
    </row>
    <row r="7313" spans="1:2" x14ac:dyDescent="0.25">
      <c r="A7313" s="57">
        <v>41106307</v>
      </c>
      <c r="B7313" s="58" t="s">
        <v>12906</v>
      </c>
    </row>
    <row r="7314" spans="1:2" x14ac:dyDescent="0.25">
      <c r="A7314" s="57">
        <v>41106308</v>
      </c>
      <c r="B7314" s="58" t="s">
        <v>10968</v>
      </c>
    </row>
    <row r="7315" spans="1:2" x14ac:dyDescent="0.25">
      <c r="A7315" s="57">
        <v>41106309</v>
      </c>
      <c r="B7315" s="58" t="s">
        <v>2278</v>
      </c>
    </row>
    <row r="7316" spans="1:2" x14ac:dyDescent="0.25">
      <c r="A7316" s="57">
        <v>41106310</v>
      </c>
      <c r="B7316" s="58" t="s">
        <v>2594</v>
      </c>
    </row>
    <row r="7317" spans="1:2" x14ac:dyDescent="0.25">
      <c r="A7317" s="57">
        <v>41106311</v>
      </c>
      <c r="B7317" s="58" t="s">
        <v>14070</v>
      </c>
    </row>
    <row r="7318" spans="1:2" x14ac:dyDescent="0.25">
      <c r="A7318" s="57">
        <v>41106312</v>
      </c>
      <c r="B7318" s="58" t="s">
        <v>4069</v>
      </c>
    </row>
    <row r="7319" spans="1:2" x14ac:dyDescent="0.25">
      <c r="A7319" s="57">
        <v>41106313</v>
      </c>
      <c r="B7319" s="58" t="s">
        <v>12904</v>
      </c>
    </row>
    <row r="7320" spans="1:2" x14ac:dyDescent="0.25">
      <c r="A7320" s="57">
        <v>41106314</v>
      </c>
      <c r="B7320" s="58" t="s">
        <v>16648</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9503</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9190</v>
      </c>
    </row>
    <row r="7330" spans="1:2" x14ac:dyDescent="0.25">
      <c r="A7330" s="57">
        <v>41106507</v>
      </c>
      <c r="B7330" s="58" t="s">
        <v>16853</v>
      </c>
    </row>
    <row r="7331" spans="1:2" x14ac:dyDescent="0.25">
      <c r="A7331" s="57">
        <v>41106508</v>
      </c>
      <c r="B7331" s="58" t="s">
        <v>7968</v>
      </c>
    </row>
    <row r="7332" spans="1:2" x14ac:dyDescent="0.25">
      <c r="A7332" s="57">
        <v>41106509</v>
      </c>
      <c r="B7332" s="58" t="s">
        <v>5393</v>
      </c>
    </row>
    <row r="7333" spans="1:2" x14ac:dyDescent="0.25">
      <c r="A7333" s="57">
        <v>41106510</v>
      </c>
      <c r="B7333" s="58" t="s">
        <v>7645</v>
      </c>
    </row>
    <row r="7334" spans="1:2" x14ac:dyDescent="0.25">
      <c r="A7334" s="57">
        <v>41106511</v>
      </c>
      <c r="B7334" s="58" t="s">
        <v>12173</v>
      </c>
    </row>
    <row r="7335" spans="1:2" x14ac:dyDescent="0.25">
      <c r="A7335" s="57">
        <v>41106512</v>
      </c>
      <c r="B7335" s="58" t="s">
        <v>6935</v>
      </c>
    </row>
    <row r="7336" spans="1:2" x14ac:dyDescent="0.25">
      <c r="A7336" s="57">
        <v>41106513</v>
      </c>
      <c r="B7336" s="58" t="s">
        <v>9202</v>
      </c>
    </row>
    <row r="7337" spans="1:2" x14ac:dyDescent="0.25">
      <c r="A7337" s="57">
        <v>41106514</v>
      </c>
      <c r="B7337" s="58" t="s">
        <v>8325</v>
      </c>
    </row>
    <row r="7338" spans="1:2" x14ac:dyDescent="0.25">
      <c r="A7338" s="57">
        <v>41106515</v>
      </c>
      <c r="B7338" s="58" t="s">
        <v>18555</v>
      </c>
    </row>
    <row r="7339" spans="1:2" x14ac:dyDescent="0.25">
      <c r="A7339" s="57">
        <v>41106601</v>
      </c>
      <c r="B7339" s="58" t="s">
        <v>9007</v>
      </c>
    </row>
    <row r="7340" spans="1:2" x14ac:dyDescent="0.25">
      <c r="A7340" s="57">
        <v>41106602</v>
      </c>
      <c r="B7340" s="58" t="s">
        <v>8699</v>
      </c>
    </row>
    <row r="7341" spans="1:2" x14ac:dyDescent="0.25">
      <c r="A7341" s="57">
        <v>41106603</v>
      </c>
      <c r="B7341" s="58" t="s">
        <v>11022</v>
      </c>
    </row>
    <row r="7342" spans="1:2" x14ac:dyDescent="0.25">
      <c r="A7342" s="57">
        <v>41106604</v>
      </c>
      <c r="B7342" s="58" t="s">
        <v>12155</v>
      </c>
    </row>
    <row r="7343" spans="1:2" x14ac:dyDescent="0.25">
      <c r="A7343" s="57">
        <v>41106605</v>
      </c>
      <c r="B7343" s="58" t="s">
        <v>12485</v>
      </c>
    </row>
    <row r="7344" spans="1:2" x14ac:dyDescent="0.25">
      <c r="A7344" s="57">
        <v>41106606</v>
      </c>
      <c r="B7344" s="58" t="s">
        <v>13056</v>
      </c>
    </row>
    <row r="7345" spans="1:2" x14ac:dyDescent="0.25">
      <c r="A7345" s="57">
        <v>41106607</v>
      </c>
      <c r="B7345" s="58" t="s">
        <v>15654</v>
      </c>
    </row>
    <row r="7346" spans="1:2" x14ac:dyDescent="0.25">
      <c r="A7346" s="57">
        <v>41106608</v>
      </c>
      <c r="B7346" s="58" t="s">
        <v>16991</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16695</v>
      </c>
    </row>
    <row r="7351" spans="1:2" x14ac:dyDescent="0.25">
      <c r="A7351" s="57">
        <v>41106613</v>
      </c>
      <c r="B7351" s="58" t="s">
        <v>5337</v>
      </c>
    </row>
    <row r="7352" spans="1:2" x14ac:dyDescent="0.25">
      <c r="A7352" s="57">
        <v>41106614</v>
      </c>
      <c r="B7352" s="58" t="s">
        <v>9325</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12792</v>
      </c>
    </row>
    <row r="7357" spans="1:2" x14ac:dyDescent="0.25">
      <c r="A7357" s="57">
        <v>41106619</v>
      </c>
      <c r="B7357" s="58" t="s">
        <v>12786</v>
      </c>
    </row>
    <row r="7358" spans="1:2" x14ac:dyDescent="0.25">
      <c r="A7358" s="57">
        <v>41106620</v>
      </c>
      <c r="B7358" s="58" t="s">
        <v>16544</v>
      </c>
    </row>
    <row r="7359" spans="1:2" x14ac:dyDescent="0.25">
      <c r="A7359" s="57">
        <v>41106621</v>
      </c>
      <c r="B7359" s="58" t="s">
        <v>5042</v>
      </c>
    </row>
    <row r="7360" spans="1:2" x14ac:dyDescent="0.25">
      <c r="A7360" s="57">
        <v>41106622</v>
      </c>
      <c r="B7360" s="58" t="s">
        <v>12117</v>
      </c>
    </row>
    <row r="7361" spans="1:2" x14ac:dyDescent="0.25">
      <c r="A7361" s="57">
        <v>41111501</v>
      </c>
      <c r="B7361" s="58" t="s">
        <v>1096</v>
      </c>
    </row>
    <row r="7362" spans="1:2" x14ac:dyDescent="0.25">
      <c r="A7362" s="57">
        <v>41111502</v>
      </c>
      <c r="B7362" s="58" t="s">
        <v>13240</v>
      </c>
    </row>
    <row r="7363" spans="1:2" x14ac:dyDescent="0.25">
      <c r="A7363" s="57">
        <v>41111503</v>
      </c>
      <c r="B7363" s="58" t="s">
        <v>11735</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8429</v>
      </c>
    </row>
    <row r="7371" spans="1:2" x14ac:dyDescent="0.25">
      <c r="A7371" s="57">
        <v>41111511</v>
      </c>
      <c r="B7371" s="58" t="s">
        <v>5054</v>
      </c>
    </row>
    <row r="7372" spans="1:2" x14ac:dyDescent="0.25">
      <c r="A7372" s="57">
        <v>41111512</v>
      </c>
      <c r="B7372" s="58" t="s">
        <v>17608</v>
      </c>
    </row>
    <row r="7373" spans="1:2" x14ac:dyDescent="0.25">
      <c r="A7373" s="57">
        <v>41111513</v>
      </c>
      <c r="B7373" s="58" t="s">
        <v>15383</v>
      </c>
    </row>
    <row r="7374" spans="1:2" x14ac:dyDescent="0.25">
      <c r="A7374" s="57">
        <v>41111515</v>
      </c>
      <c r="B7374" s="58" t="s">
        <v>7350</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7591</v>
      </c>
    </row>
    <row r="7379" spans="1:2" x14ac:dyDescent="0.25">
      <c r="A7379" s="57">
        <v>41111603</v>
      </c>
      <c r="B7379" s="58" t="s">
        <v>8574</v>
      </c>
    </row>
    <row r="7380" spans="1:2" x14ac:dyDescent="0.25">
      <c r="A7380" s="57">
        <v>41111604</v>
      </c>
      <c r="B7380" s="58" t="s">
        <v>16212</v>
      </c>
    </row>
    <row r="7381" spans="1:2" x14ac:dyDescent="0.25">
      <c r="A7381" s="57">
        <v>41111605</v>
      </c>
      <c r="B7381" s="58" t="s">
        <v>8712</v>
      </c>
    </row>
    <row r="7382" spans="1:2" x14ac:dyDescent="0.25">
      <c r="A7382" s="57">
        <v>41111606</v>
      </c>
      <c r="B7382" s="58" t="s">
        <v>2156</v>
      </c>
    </row>
    <row r="7383" spans="1:2" x14ac:dyDescent="0.25">
      <c r="A7383" s="57">
        <v>41111607</v>
      </c>
      <c r="B7383" s="58" t="s">
        <v>13617</v>
      </c>
    </row>
    <row r="7384" spans="1:2" x14ac:dyDescent="0.25">
      <c r="A7384" s="57">
        <v>41111613</v>
      </c>
      <c r="B7384" s="58" t="s">
        <v>13570</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12068</v>
      </c>
    </row>
    <row r="7390" spans="1:2" x14ac:dyDescent="0.25">
      <c r="A7390" s="57">
        <v>41111619</v>
      </c>
      <c r="B7390" s="58" t="s">
        <v>13619</v>
      </c>
    </row>
    <row r="7391" spans="1:2" x14ac:dyDescent="0.25">
      <c r="A7391" s="57">
        <v>41111620</v>
      </c>
      <c r="B7391" s="58" t="s">
        <v>10867</v>
      </c>
    </row>
    <row r="7392" spans="1:2" x14ac:dyDescent="0.25">
      <c r="A7392" s="57">
        <v>41111621</v>
      </c>
      <c r="B7392" s="58" t="s">
        <v>18254</v>
      </c>
    </row>
    <row r="7393" spans="1:2" x14ac:dyDescent="0.25">
      <c r="A7393" s="57">
        <v>41111622</v>
      </c>
      <c r="B7393" s="58" t="s">
        <v>3323</v>
      </c>
    </row>
    <row r="7394" spans="1:2" x14ac:dyDescent="0.25">
      <c r="A7394" s="57">
        <v>41111623</v>
      </c>
      <c r="B7394" s="58" t="s">
        <v>16370</v>
      </c>
    </row>
    <row r="7395" spans="1:2" x14ac:dyDescent="0.25">
      <c r="A7395" s="57">
        <v>41111701</v>
      </c>
      <c r="B7395" s="58" t="s">
        <v>13334</v>
      </c>
    </row>
    <row r="7396" spans="1:2" x14ac:dyDescent="0.25">
      <c r="A7396" s="57">
        <v>41111702</v>
      </c>
      <c r="B7396" s="58" t="s">
        <v>8558</v>
      </c>
    </row>
    <row r="7397" spans="1:2" x14ac:dyDescent="0.25">
      <c r="A7397" s="57">
        <v>41111703</v>
      </c>
      <c r="B7397" s="58" t="s">
        <v>10497</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5740</v>
      </c>
    </row>
    <row r="7402" spans="1:2" x14ac:dyDescent="0.25">
      <c r="A7402" s="57">
        <v>41111708</v>
      </c>
      <c r="B7402" s="58" t="s">
        <v>6484</v>
      </c>
    </row>
    <row r="7403" spans="1:2" x14ac:dyDescent="0.25">
      <c r="A7403" s="57">
        <v>41111709</v>
      </c>
      <c r="B7403" s="58" t="s">
        <v>208</v>
      </c>
    </row>
    <row r="7404" spans="1:2" x14ac:dyDescent="0.25">
      <c r="A7404" s="57">
        <v>41111710</v>
      </c>
      <c r="B7404" s="58" t="s">
        <v>10916</v>
      </c>
    </row>
    <row r="7405" spans="1:2" x14ac:dyDescent="0.25">
      <c r="A7405" s="57">
        <v>41111711</v>
      </c>
      <c r="B7405" s="58" t="s">
        <v>6944</v>
      </c>
    </row>
    <row r="7406" spans="1:2" x14ac:dyDescent="0.25">
      <c r="A7406" s="57">
        <v>41111712</v>
      </c>
      <c r="B7406" s="58" t="s">
        <v>14020</v>
      </c>
    </row>
    <row r="7407" spans="1:2" x14ac:dyDescent="0.25">
      <c r="A7407" s="57">
        <v>41111713</v>
      </c>
      <c r="B7407" s="58" t="s">
        <v>6839</v>
      </c>
    </row>
    <row r="7408" spans="1:2" x14ac:dyDescent="0.25">
      <c r="A7408" s="57">
        <v>41111714</v>
      </c>
      <c r="B7408" s="58" t="s">
        <v>4621</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6000</v>
      </c>
    </row>
    <row r="7417" spans="1:2" x14ac:dyDescent="0.25">
      <c r="A7417" s="57">
        <v>41111723</v>
      </c>
      <c r="B7417" s="58" t="s">
        <v>10443</v>
      </c>
    </row>
    <row r="7418" spans="1:2" x14ac:dyDescent="0.25">
      <c r="A7418" s="57">
        <v>41111724</v>
      </c>
      <c r="B7418" s="58" t="s">
        <v>13496</v>
      </c>
    </row>
    <row r="7419" spans="1:2" x14ac:dyDescent="0.25">
      <c r="A7419" s="57">
        <v>41111725</v>
      </c>
      <c r="B7419" s="58" t="s">
        <v>18080</v>
      </c>
    </row>
    <row r="7420" spans="1:2" x14ac:dyDescent="0.25">
      <c r="A7420" s="57">
        <v>41111726</v>
      </c>
      <c r="B7420" s="58" t="s">
        <v>12742</v>
      </c>
    </row>
    <row r="7421" spans="1:2" x14ac:dyDescent="0.25">
      <c r="A7421" s="57">
        <v>41111727</v>
      </c>
      <c r="B7421" s="58" t="s">
        <v>4775</v>
      </c>
    </row>
    <row r="7422" spans="1:2" x14ac:dyDescent="0.25">
      <c r="A7422" s="57">
        <v>41111728</v>
      </c>
      <c r="B7422" s="58" t="s">
        <v>5139</v>
      </c>
    </row>
    <row r="7423" spans="1:2" x14ac:dyDescent="0.25">
      <c r="A7423" s="57">
        <v>41111729</v>
      </c>
      <c r="B7423" s="58" t="s">
        <v>17967</v>
      </c>
    </row>
    <row r="7424" spans="1:2" x14ac:dyDescent="0.25">
      <c r="A7424" s="57">
        <v>41111730</v>
      </c>
      <c r="B7424" s="58" t="s">
        <v>3301</v>
      </c>
    </row>
    <row r="7425" spans="1:2" x14ac:dyDescent="0.25">
      <c r="A7425" s="57">
        <v>41111731</v>
      </c>
      <c r="B7425" s="58" t="s">
        <v>13353</v>
      </c>
    </row>
    <row r="7426" spans="1:2" x14ac:dyDescent="0.25">
      <c r="A7426" s="57">
        <v>41111733</v>
      </c>
      <c r="B7426" s="58" t="s">
        <v>13165</v>
      </c>
    </row>
    <row r="7427" spans="1:2" x14ac:dyDescent="0.25">
      <c r="A7427" s="57">
        <v>41111734</v>
      </c>
      <c r="B7427" s="58" t="s">
        <v>6086</v>
      </c>
    </row>
    <row r="7428" spans="1:2" x14ac:dyDescent="0.25">
      <c r="A7428" s="57">
        <v>41111735</v>
      </c>
      <c r="B7428" s="58" t="s">
        <v>17408</v>
      </c>
    </row>
    <row r="7429" spans="1:2" x14ac:dyDescent="0.25">
      <c r="A7429" s="57">
        <v>41111736</v>
      </c>
      <c r="B7429" s="58" t="s">
        <v>642</v>
      </c>
    </row>
    <row r="7430" spans="1:2" x14ac:dyDescent="0.25">
      <c r="A7430" s="57">
        <v>41111737</v>
      </c>
      <c r="B7430" s="58" t="s">
        <v>9562</v>
      </c>
    </row>
    <row r="7431" spans="1:2" x14ac:dyDescent="0.25">
      <c r="A7431" s="57">
        <v>41111738</v>
      </c>
      <c r="B7431" s="58" t="s">
        <v>7699</v>
      </c>
    </row>
    <row r="7432" spans="1:2" x14ac:dyDescent="0.25">
      <c r="A7432" s="57">
        <v>41111739</v>
      </c>
      <c r="B7432" s="58" t="s">
        <v>5254</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10151</v>
      </c>
    </row>
    <row r="7441" spans="1:2" x14ac:dyDescent="0.25">
      <c r="A7441" s="57">
        <v>41111809</v>
      </c>
      <c r="B7441" s="58" t="s">
        <v>14403</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14240</v>
      </c>
    </row>
    <row r="7446" spans="1:2" x14ac:dyDescent="0.25">
      <c r="A7446" s="57">
        <v>41111905</v>
      </c>
      <c r="B7446" s="58" t="s">
        <v>510</v>
      </c>
    </row>
    <row r="7447" spans="1:2" x14ac:dyDescent="0.25">
      <c r="A7447" s="57">
        <v>41111906</v>
      </c>
      <c r="B7447" s="58" t="s">
        <v>15010</v>
      </c>
    </row>
    <row r="7448" spans="1:2" x14ac:dyDescent="0.25">
      <c r="A7448" s="57">
        <v>41111907</v>
      </c>
      <c r="B7448" s="58" t="s">
        <v>6356</v>
      </c>
    </row>
    <row r="7449" spans="1:2" x14ac:dyDescent="0.25">
      <c r="A7449" s="57">
        <v>41111908</v>
      </c>
      <c r="B7449" s="58" t="s">
        <v>2226</v>
      </c>
    </row>
    <row r="7450" spans="1:2" x14ac:dyDescent="0.25">
      <c r="A7450" s="57">
        <v>41111909</v>
      </c>
      <c r="B7450" s="58" t="s">
        <v>14286</v>
      </c>
    </row>
    <row r="7451" spans="1:2" x14ac:dyDescent="0.25">
      <c r="A7451" s="57">
        <v>41111910</v>
      </c>
      <c r="B7451" s="58" t="s">
        <v>8202</v>
      </c>
    </row>
    <row r="7452" spans="1:2" x14ac:dyDescent="0.25">
      <c r="A7452" s="57">
        <v>41111911</v>
      </c>
      <c r="B7452" s="58" t="s">
        <v>14569</v>
      </c>
    </row>
    <row r="7453" spans="1:2" x14ac:dyDescent="0.25">
      <c r="A7453" s="57">
        <v>41111912</v>
      </c>
      <c r="B7453" s="58" t="s">
        <v>2718</v>
      </c>
    </row>
    <row r="7454" spans="1:2" x14ac:dyDescent="0.25">
      <c r="A7454" s="57">
        <v>41111913</v>
      </c>
      <c r="B7454" s="58" t="s">
        <v>5754</v>
      </c>
    </row>
    <row r="7455" spans="1:2" x14ac:dyDescent="0.25">
      <c r="A7455" s="57">
        <v>41111914</v>
      </c>
      <c r="B7455" s="58" t="s">
        <v>15363</v>
      </c>
    </row>
    <row r="7456" spans="1:2" x14ac:dyDescent="0.25">
      <c r="A7456" s="57">
        <v>41111915</v>
      </c>
      <c r="B7456" s="58" t="s">
        <v>16082</v>
      </c>
    </row>
    <row r="7457" spans="1:2" x14ac:dyDescent="0.25">
      <c r="A7457" s="57">
        <v>41111916</v>
      </c>
      <c r="B7457" s="58" t="s">
        <v>13028</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14887</v>
      </c>
    </row>
    <row r="7462" spans="1:2" x14ac:dyDescent="0.25">
      <c r="A7462" s="57">
        <v>41111921</v>
      </c>
      <c r="B7462" s="58" t="s">
        <v>5945</v>
      </c>
    </row>
    <row r="7463" spans="1:2" x14ac:dyDescent="0.25">
      <c r="A7463" s="57">
        <v>41111922</v>
      </c>
      <c r="B7463" s="58" t="s">
        <v>17647</v>
      </c>
    </row>
    <row r="7464" spans="1:2" x14ac:dyDescent="0.25">
      <c r="A7464" s="57">
        <v>41111923</v>
      </c>
      <c r="B7464" s="58" t="s">
        <v>10523</v>
      </c>
    </row>
    <row r="7465" spans="1:2" x14ac:dyDescent="0.25">
      <c r="A7465" s="57">
        <v>41111924</v>
      </c>
      <c r="B7465" s="58" t="s">
        <v>5376</v>
      </c>
    </row>
    <row r="7466" spans="1:2" x14ac:dyDescent="0.25">
      <c r="A7466" s="57">
        <v>41111926</v>
      </c>
      <c r="B7466" s="58" t="s">
        <v>8141</v>
      </c>
    </row>
    <row r="7467" spans="1:2" x14ac:dyDescent="0.25">
      <c r="A7467" s="57">
        <v>41111927</v>
      </c>
      <c r="B7467" s="58" t="s">
        <v>6181</v>
      </c>
    </row>
    <row r="7468" spans="1:2" x14ac:dyDescent="0.25">
      <c r="A7468" s="57">
        <v>41111928</v>
      </c>
      <c r="B7468" s="58" t="s">
        <v>3862</v>
      </c>
    </row>
    <row r="7469" spans="1:2" x14ac:dyDescent="0.25">
      <c r="A7469" s="57">
        <v>41111929</v>
      </c>
      <c r="B7469" s="58" t="s">
        <v>9951</v>
      </c>
    </row>
    <row r="7470" spans="1:2" x14ac:dyDescent="0.25">
      <c r="A7470" s="57">
        <v>41111930</v>
      </c>
      <c r="B7470" s="58" t="s">
        <v>7974</v>
      </c>
    </row>
    <row r="7471" spans="1:2" x14ac:dyDescent="0.25">
      <c r="A7471" s="57">
        <v>41111931</v>
      </c>
      <c r="B7471" s="58" t="s">
        <v>15680</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17873</v>
      </c>
    </row>
    <row r="7477" spans="1:2" x14ac:dyDescent="0.25">
      <c r="A7477" s="57">
        <v>41111937</v>
      </c>
      <c r="B7477" s="58" t="s">
        <v>14707</v>
      </c>
    </row>
    <row r="7478" spans="1:2" x14ac:dyDescent="0.25">
      <c r="A7478" s="57">
        <v>41111938</v>
      </c>
      <c r="B7478" s="58" t="s">
        <v>17834</v>
      </c>
    </row>
    <row r="7479" spans="1:2" x14ac:dyDescent="0.25">
      <c r="A7479" s="57">
        <v>41111939</v>
      </c>
      <c r="B7479" s="58" t="s">
        <v>16970</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12875</v>
      </c>
    </row>
    <row r="7484" spans="1:2" x14ac:dyDescent="0.25">
      <c r="A7484" s="57">
        <v>41111944</v>
      </c>
      <c r="B7484" s="58" t="s">
        <v>5548</v>
      </c>
    </row>
    <row r="7485" spans="1:2" x14ac:dyDescent="0.25">
      <c r="A7485" s="57">
        <v>41111945</v>
      </c>
      <c r="B7485" s="58" t="s">
        <v>10279</v>
      </c>
    </row>
    <row r="7486" spans="1:2" x14ac:dyDescent="0.25">
      <c r="A7486" s="57">
        <v>41111946</v>
      </c>
      <c r="B7486" s="58" t="s">
        <v>8920</v>
      </c>
    </row>
    <row r="7487" spans="1:2" x14ac:dyDescent="0.25">
      <c r="A7487" s="57">
        <v>41111947</v>
      </c>
      <c r="B7487" s="58" t="s">
        <v>17189</v>
      </c>
    </row>
    <row r="7488" spans="1:2" x14ac:dyDescent="0.25">
      <c r="A7488" s="57">
        <v>41111948</v>
      </c>
      <c r="B7488" s="58" t="s">
        <v>9222</v>
      </c>
    </row>
    <row r="7489" spans="1:2" x14ac:dyDescent="0.25">
      <c r="A7489" s="57">
        <v>41112101</v>
      </c>
      <c r="B7489" s="58" t="s">
        <v>9396</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13342</v>
      </c>
    </row>
    <row r="7494" spans="1:2" x14ac:dyDescent="0.25">
      <c r="A7494" s="57">
        <v>41112107</v>
      </c>
      <c r="B7494" s="58" t="s">
        <v>6927</v>
      </c>
    </row>
    <row r="7495" spans="1:2" x14ac:dyDescent="0.25">
      <c r="A7495" s="57">
        <v>41112108</v>
      </c>
      <c r="B7495" s="58" t="s">
        <v>14354</v>
      </c>
    </row>
    <row r="7496" spans="1:2" x14ac:dyDescent="0.25">
      <c r="A7496" s="57">
        <v>41112201</v>
      </c>
      <c r="B7496" s="58" t="s">
        <v>2296</v>
      </c>
    </row>
    <row r="7497" spans="1:2" x14ac:dyDescent="0.25">
      <c r="A7497" s="57">
        <v>41112202</v>
      </c>
      <c r="B7497" s="58" t="s">
        <v>7069</v>
      </c>
    </row>
    <row r="7498" spans="1:2" x14ac:dyDescent="0.25">
      <c r="A7498" s="57">
        <v>41112203</v>
      </c>
      <c r="B7498" s="58" t="s">
        <v>11975</v>
      </c>
    </row>
    <row r="7499" spans="1:2" x14ac:dyDescent="0.25">
      <c r="A7499" s="57">
        <v>41112204</v>
      </c>
      <c r="B7499" s="58" t="s">
        <v>6738</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12238</v>
      </c>
    </row>
    <row r="7505" spans="1:2" x14ac:dyDescent="0.25">
      <c r="A7505" s="57">
        <v>41112211</v>
      </c>
      <c r="B7505" s="58" t="s">
        <v>798</v>
      </c>
    </row>
    <row r="7506" spans="1:2" x14ac:dyDescent="0.25">
      <c r="A7506" s="57">
        <v>41112212</v>
      </c>
      <c r="B7506" s="58" t="s">
        <v>9160</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14317</v>
      </c>
    </row>
    <row r="7512" spans="1:2" x14ac:dyDescent="0.25">
      <c r="A7512" s="57">
        <v>41112218</v>
      </c>
      <c r="B7512" s="58" t="s">
        <v>14963</v>
      </c>
    </row>
    <row r="7513" spans="1:2" x14ac:dyDescent="0.25">
      <c r="A7513" s="57">
        <v>41112219</v>
      </c>
      <c r="B7513" s="58" t="s">
        <v>3934</v>
      </c>
    </row>
    <row r="7514" spans="1:2" x14ac:dyDescent="0.25">
      <c r="A7514" s="57">
        <v>41112220</v>
      </c>
      <c r="B7514" s="58" t="s">
        <v>4655</v>
      </c>
    </row>
    <row r="7515" spans="1:2" x14ac:dyDescent="0.25">
      <c r="A7515" s="57">
        <v>41112221</v>
      </c>
      <c r="B7515" s="58" t="s">
        <v>17713</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13616</v>
      </c>
    </row>
    <row r="7520" spans="1:2" x14ac:dyDescent="0.25">
      <c r="A7520" s="57">
        <v>41112401</v>
      </c>
      <c r="B7520" s="58" t="s">
        <v>11798</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7505</v>
      </c>
    </row>
    <row r="7525" spans="1:2" x14ac:dyDescent="0.25">
      <c r="A7525" s="57">
        <v>41112406</v>
      </c>
      <c r="B7525" s="58" t="s">
        <v>10278</v>
      </c>
    </row>
    <row r="7526" spans="1:2" x14ac:dyDescent="0.25">
      <c r="A7526" s="57">
        <v>41112407</v>
      </c>
      <c r="B7526" s="58" t="s">
        <v>5107</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10785</v>
      </c>
    </row>
    <row r="7534" spans="1:2" x14ac:dyDescent="0.25">
      <c r="A7534" s="57">
        <v>41112504</v>
      </c>
      <c r="B7534" s="58" t="s">
        <v>5689</v>
      </c>
    </row>
    <row r="7535" spans="1:2" x14ac:dyDescent="0.25">
      <c r="A7535" s="57">
        <v>41112505</v>
      </c>
      <c r="B7535" s="58" t="s">
        <v>15168</v>
      </c>
    </row>
    <row r="7536" spans="1:2" x14ac:dyDescent="0.25">
      <c r="A7536" s="57">
        <v>41112506</v>
      </c>
      <c r="B7536" s="58" t="s">
        <v>13958</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13795</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12396</v>
      </c>
    </row>
    <row r="7548" spans="1:2" x14ac:dyDescent="0.25">
      <c r="A7548" s="57">
        <v>41112702</v>
      </c>
      <c r="B7548" s="58" t="s">
        <v>15189</v>
      </c>
    </row>
    <row r="7549" spans="1:2" x14ac:dyDescent="0.25">
      <c r="A7549" s="57">
        <v>41112704</v>
      </c>
      <c r="B7549" s="58" t="s">
        <v>14022</v>
      </c>
    </row>
    <row r="7550" spans="1:2" x14ac:dyDescent="0.25">
      <c r="A7550" s="57">
        <v>41112801</v>
      </c>
      <c r="B7550" s="58" t="s">
        <v>14881</v>
      </c>
    </row>
    <row r="7551" spans="1:2" x14ac:dyDescent="0.25">
      <c r="A7551" s="57">
        <v>41112802</v>
      </c>
      <c r="B7551" s="58" t="s">
        <v>2962</v>
      </c>
    </row>
    <row r="7552" spans="1:2" x14ac:dyDescent="0.25">
      <c r="A7552" s="57">
        <v>41112803</v>
      </c>
      <c r="B7552" s="58" t="s">
        <v>17327</v>
      </c>
    </row>
    <row r="7553" spans="1:2" x14ac:dyDescent="0.25">
      <c r="A7553" s="57">
        <v>41112901</v>
      </c>
      <c r="B7553" s="58" t="s">
        <v>13265</v>
      </c>
    </row>
    <row r="7554" spans="1:2" x14ac:dyDescent="0.25">
      <c r="A7554" s="57">
        <v>41112902</v>
      </c>
      <c r="B7554" s="58" t="s">
        <v>10786</v>
      </c>
    </row>
    <row r="7555" spans="1:2" x14ac:dyDescent="0.25">
      <c r="A7555" s="57">
        <v>41112903</v>
      </c>
      <c r="B7555" s="58" t="s">
        <v>1467</v>
      </c>
    </row>
    <row r="7556" spans="1:2" x14ac:dyDescent="0.25">
      <c r="A7556" s="57">
        <v>41112904</v>
      </c>
      <c r="B7556" s="58" t="s">
        <v>12462</v>
      </c>
    </row>
    <row r="7557" spans="1:2" x14ac:dyDescent="0.25">
      <c r="A7557" s="57">
        <v>41113001</v>
      </c>
      <c r="B7557" s="58" t="s">
        <v>13572</v>
      </c>
    </row>
    <row r="7558" spans="1:2" x14ac:dyDescent="0.25">
      <c r="A7558" s="57">
        <v>41113002</v>
      </c>
      <c r="B7558" s="58" t="s">
        <v>2228</v>
      </c>
    </row>
    <row r="7559" spans="1:2" x14ac:dyDescent="0.25">
      <c r="A7559" s="57">
        <v>41113003</v>
      </c>
      <c r="B7559" s="58" t="s">
        <v>6062</v>
      </c>
    </row>
    <row r="7560" spans="1:2" x14ac:dyDescent="0.25">
      <c r="A7560" s="57">
        <v>41113004</v>
      </c>
      <c r="B7560" s="58" t="s">
        <v>11597</v>
      </c>
    </row>
    <row r="7561" spans="1:2" x14ac:dyDescent="0.25">
      <c r="A7561" s="57">
        <v>41113005</v>
      </c>
      <c r="B7561" s="58" t="s">
        <v>2234</v>
      </c>
    </row>
    <row r="7562" spans="1:2" x14ac:dyDescent="0.25">
      <c r="A7562" s="57">
        <v>41113006</v>
      </c>
      <c r="B7562" s="58" t="s">
        <v>9558</v>
      </c>
    </row>
    <row r="7563" spans="1:2" x14ac:dyDescent="0.25">
      <c r="A7563" s="57">
        <v>41113007</v>
      </c>
      <c r="B7563" s="58" t="s">
        <v>9055</v>
      </c>
    </row>
    <row r="7564" spans="1:2" x14ac:dyDescent="0.25">
      <c r="A7564" s="57">
        <v>41113008</v>
      </c>
      <c r="B7564" s="58" t="s">
        <v>14530</v>
      </c>
    </row>
    <row r="7565" spans="1:2" x14ac:dyDescent="0.25">
      <c r="A7565" s="57">
        <v>41113009</v>
      </c>
      <c r="B7565" s="58" t="s">
        <v>15186</v>
      </c>
    </row>
    <row r="7566" spans="1:2" x14ac:dyDescent="0.25">
      <c r="A7566" s="57">
        <v>41113010</v>
      </c>
      <c r="B7566" s="58" t="s">
        <v>17730</v>
      </c>
    </row>
    <row r="7567" spans="1:2" x14ac:dyDescent="0.25">
      <c r="A7567" s="57">
        <v>41113023</v>
      </c>
      <c r="B7567" s="58" t="s">
        <v>10949</v>
      </c>
    </row>
    <row r="7568" spans="1:2" x14ac:dyDescent="0.25">
      <c r="A7568" s="57">
        <v>41113024</v>
      </c>
      <c r="B7568" s="58" t="s">
        <v>11282</v>
      </c>
    </row>
    <row r="7569" spans="1:2" x14ac:dyDescent="0.25">
      <c r="A7569" s="57">
        <v>41113025</v>
      </c>
      <c r="B7569" s="58" t="s">
        <v>8273</v>
      </c>
    </row>
    <row r="7570" spans="1:2" x14ac:dyDescent="0.25">
      <c r="A7570" s="57">
        <v>41113026</v>
      </c>
      <c r="B7570" s="58" t="s">
        <v>2162</v>
      </c>
    </row>
    <row r="7571" spans="1:2" x14ac:dyDescent="0.25">
      <c r="A7571" s="57">
        <v>41113027</v>
      </c>
      <c r="B7571" s="58" t="s">
        <v>13146</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11677</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13188</v>
      </c>
    </row>
    <row r="7583" spans="1:2" x14ac:dyDescent="0.25">
      <c r="A7583" s="57">
        <v>41113104</v>
      </c>
      <c r="B7583" s="58" t="s">
        <v>7032</v>
      </c>
    </row>
    <row r="7584" spans="1:2" x14ac:dyDescent="0.25">
      <c r="A7584" s="57">
        <v>41113105</v>
      </c>
      <c r="B7584" s="58" t="s">
        <v>1724</v>
      </c>
    </row>
    <row r="7585" spans="1:2" x14ac:dyDescent="0.25">
      <c r="A7585" s="57">
        <v>41113106</v>
      </c>
      <c r="B7585" s="58" t="s">
        <v>6146</v>
      </c>
    </row>
    <row r="7586" spans="1:2" x14ac:dyDescent="0.25">
      <c r="A7586" s="57">
        <v>41113107</v>
      </c>
      <c r="B7586" s="58" t="s">
        <v>16294</v>
      </c>
    </row>
    <row r="7587" spans="1:2" x14ac:dyDescent="0.25">
      <c r="A7587" s="57">
        <v>41113108</v>
      </c>
      <c r="B7587" s="58" t="s">
        <v>7300</v>
      </c>
    </row>
    <row r="7588" spans="1:2" x14ac:dyDescent="0.25">
      <c r="A7588" s="57">
        <v>41113109</v>
      </c>
      <c r="B7588" s="58" t="s">
        <v>12905</v>
      </c>
    </row>
    <row r="7589" spans="1:2" x14ac:dyDescent="0.25">
      <c r="A7589" s="57">
        <v>41113110</v>
      </c>
      <c r="B7589" s="58" t="s">
        <v>5335</v>
      </c>
    </row>
    <row r="7590" spans="1:2" x14ac:dyDescent="0.25">
      <c r="A7590" s="57">
        <v>41113111</v>
      </c>
      <c r="B7590" s="58" t="s">
        <v>11015</v>
      </c>
    </row>
    <row r="7591" spans="1:2" x14ac:dyDescent="0.25">
      <c r="A7591" s="57">
        <v>41113112</v>
      </c>
      <c r="B7591" s="58" t="s">
        <v>13185</v>
      </c>
    </row>
    <row r="7592" spans="1:2" x14ac:dyDescent="0.25">
      <c r="A7592" s="57">
        <v>41113113</v>
      </c>
      <c r="B7592" s="58" t="s">
        <v>15788</v>
      </c>
    </row>
    <row r="7593" spans="1:2" x14ac:dyDescent="0.25">
      <c r="A7593" s="57">
        <v>41113114</v>
      </c>
      <c r="B7593" s="58" t="s">
        <v>17934</v>
      </c>
    </row>
    <row r="7594" spans="1:2" x14ac:dyDescent="0.25">
      <c r="A7594" s="57">
        <v>41113115</v>
      </c>
      <c r="B7594" s="58" t="s">
        <v>13505</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10150</v>
      </c>
    </row>
    <row r="7600" spans="1:2" x14ac:dyDescent="0.25">
      <c r="A7600" s="57">
        <v>41113302</v>
      </c>
      <c r="B7600" s="58" t="s">
        <v>8489</v>
      </c>
    </row>
    <row r="7601" spans="1:2" x14ac:dyDescent="0.25">
      <c r="A7601" s="57">
        <v>41113304</v>
      </c>
      <c r="B7601" s="58" t="s">
        <v>14410</v>
      </c>
    </row>
    <row r="7602" spans="1:2" x14ac:dyDescent="0.25">
      <c r="A7602" s="57">
        <v>41113305</v>
      </c>
      <c r="B7602" s="58" t="s">
        <v>9682</v>
      </c>
    </row>
    <row r="7603" spans="1:2" x14ac:dyDescent="0.25">
      <c r="A7603" s="57">
        <v>41113306</v>
      </c>
      <c r="B7603" s="58" t="s">
        <v>5116</v>
      </c>
    </row>
    <row r="7604" spans="1:2" x14ac:dyDescent="0.25">
      <c r="A7604" s="57">
        <v>41113308</v>
      </c>
      <c r="B7604" s="58" t="s">
        <v>3424</v>
      </c>
    </row>
    <row r="7605" spans="1:2" x14ac:dyDescent="0.25">
      <c r="A7605" s="57">
        <v>41113309</v>
      </c>
      <c r="B7605" s="58" t="s">
        <v>17004</v>
      </c>
    </row>
    <row r="7606" spans="1:2" x14ac:dyDescent="0.25">
      <c r="A7606" s="57">
        <v>41113310</v>
      </c>
      <c r="B7606" s="58" t="s">
        <v>9856</v>
      </c>
    </row>
    <row r="7607" spans="1:2" x14ac:dyDescent="0.25">
      <c r="A7607" s="57">
        <v>41113311</v>
      </c>
      <c r="B7607" s="58" t="s">
        <v>16623</v>
      </c>
    </row>
    <row r="7608" spans="1:2" x14ac:dyDescent="0.25">
      <c r="A7608" s="57">
        <v>41113312</v>
      </c>
      <c r="B7608" s="58" t="s">
        <v>12274</v>
      </c>
    </row>
    <row r="7609" spans="1:2" x14ac:dyDescent="0.25">
      <c r="A7609" s="57">
        <v>41113313</v>
      </c>
      <c r="B7609" s="58" t="s">
        <v>6198</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14268</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11261</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5427</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13581</v>
      </c>
    </row>
    <row r="7630" spans="1:2" x14ac:dyDescent="0.25">
      <c r="A7630" s="57">
        <v>41113605</v>
      </c>
      <c r="B7630" s="58" t="s">
        <v>5944</v>
      </c>
    </row>
    <row r="7631" spans="1:2" x14ac:dyDescent="0.25">
      <c r="A7631" s="57">
        <v>41113606</v>
      </c>
      <c r="B7631" s="58" t="s">
        <v>784</v>
      </c>
    </row>
    <row r="7632" spans="1:2" x14ac:dyDescent="0.25">
      <c r="A7632" s="57">
        <v>41113607</v>
      </c>
      <c r="B7632" s="58" t="s">
        <v>5783</v>
      </c>
    </row>
    <row r="7633" spans="1:2" x14ac:dyDescent="0.25">
      <c r="A7633" s="57">
        <v>41113608</v>
      </c>
      <c r="B7633" s="58" t="s">
        <v>10375</v>
      </c>
    </row>
    <row r="7634" spans="1:2" x14ac:dyDescent="0.25">
      <c r="A7634" s="57">
        <v>41113611</v>
      </c>
      <c r="B7634" s="58" t="s">
        <v>12439</v>
      </c>
    </row>
    <row r="7635" spans="1:2" x14ac:dyDescent="0.25">
      <c r="A7635" s="57">
        <v>41113612</v>
      </c>
      <c r="B7635" s="58" t="s">
        <v>9363</v>
      </c>
    </row>
    <row r="7636" spans="1:2" x14ac:dyDescent="0.25">
      <c r="A7636" s="57">
        <v>41113613</v>
      </c>
      <c r="B7636" s="58" t="s">
        <v>894</v>
      </c>
    </row>
    <row r="7637" spans="1:2" x14ac:dyDescent="0.25">
      <c r="A7637" s="57">
        <v>41113614</v>
      </c>
      <c r="B7637" s="58" t="s">
        <v>14079</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14161</v>
      </c>
    </row>
    <row r="7642" spans="1:2" x14ac:dyDescent="0.25">
      <c r="A7642" s="57">
        <v>41113619</v>
      </c>
      <c r="B7642" s="58" t="s">
        <v>449</v>
      </c>
    </row>
    <row r="7643" spans="1:2" x14ac:dyDescent="0.25">
      <c r="A7643" s="57">
        <v>41113620</v>
      </c>
      <c r="B7643" s="58" t="s">
        <v>9501</v>
      </c>
    </row>
    <row r="7644" spans="1:2" x14ac:dyDescent="0.25">
      <c r="A7644" s="57">
        <v>41113621</v>
      </c>
      <c r="B7644" s="58" t="s">
        <v>4647</v>
      </c>
    </row>
    <row r="7645" spans="1:2" x14ac:dyDescent="0.25">
      <c r="A7645" s="57">
        <v>41113622</v>
      </c>
      <c r="B7645" s="58" t="s">
        <v>16408</v>
      </c>
    </row>
    <row r="7646" spans="1:2" x14ac:dyDescent="0.25">
      <c r="A7646" s="57">
        <v>41113623</v>
      </c>
      <c r="B7646" s="58" t="s">
        <v>17136</v>
      </c>
    </row>
    <row r="7647" spans="1:2" x14ac:dyDescent="0.25">
      <c r="A7647" s="57">
        <v>41113624</v>
      </c>
      <c r="B7647" s="58" t="s">
        <v>10272</v>
      </c>
    </row>
    <row r="7648" spans="1:2" x14ac:dyDescent="0.25">
      <c r="A7648" s="57">
        <v>41113625</v>
      </c>
      <c r="B7648" s="58" t="s">
        <v>16671</v>
      </c>
    </row>
    <row r="7649" spans="1:2" x14ac:dyDescent="0.25">
      <c r="A7649" s="57">
        <v>41113626</v>
      </c>
      <c r="B7649" s="58" t="s">
        <v>9847</v>
      </c>
    </row>
    <row r="7650" spans="1:2" x14ac:dyDescent="0.25">
      <c r="A7650" s="57">
        <v>41113627</v>
      </c>
      <c r="B7650" s="58" t="s">
        <v>6967</v>
      </c>
    </row>
    <row r="7651" spans="1:2" x14ac:dyDescent="0.25">
      <c r="A7651" s="57">
        <v>41113628</v>
      </c>
      <c r="B7651" s="58" t="s">
        <v>10175</v>
      </c>
    </row>
    <row r="7652" spans="1:2" x14ac:dyDescent="0.25">
      <c r="A7652" s="57">
        <v>41113629</v>
      </c>
      <c r="B7652" s="58" t="s">
        <v>3315</v>
      </c>
    </row>
    <row r="7653" spans="1:2" x14ac:dyDescent="0.25">
      <c r="A7653" s="57">
        <v>41113630</v>
      </c>
      <c r="B7653" s="58" t="s">
        <v>3820</v>
      </c>
    </row>
    <row r="7654" spans="1:2" x14ac:dyDescent="0.25">
      <c r="A7654" s="57">
        <v>41113631</v>
      </c>
      <c r="B7654" s="58" t="s">
        <v>10937</v>
      </c>
    </row>
    <row r="7655" spans="1:2" x14ac:dyDescent="0.25">
      <c r="A7655" s="57">
        <v>41113632</v>
      </c>
      <c r="B7655" s="58" t="s">
        <v>14464</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11355</v>
      </c>
    </row>
    <row r="7660" spans="1:2" x14ac:dyDescent="0.25">
      <c r="A7660" s="57">
        <v>41113637</v>
      </c>
      <c r="B7660" s="58" t="s">
        <v>5731</v>
      </c>
    </row>
    <row r="7661" spans="1:2" x14ac:dyDescent="0.25">
      <c r="A7661" s="57">
        <v>41113638</v>
      </c>
      <c r="B7661" s="58" t="s">
        <v>18210</v>
      </c>
    </row>
    <row r="7662" spans="1:2" x14ac:dyDescent="0.25">
      <c r="A7662" s="57">
        <v>41113639</v>
      </c>
      <c r="B7662" s="58" t="s">
        <v>5673</v>
      </c>
    </row>
    <row r="7663" spans="1:2" x14ac:dyDescent="0.25">
      <c r="A7663" s="57">
        <v>41113640</v>
      </c>
      <c r="B7663" s="58" t="s">
        <v>10250</v>
      </c>
    </row>
    <row r="7664" spans="1:2" x14ac:dyDescent="0.25">
      <c r="A7664" s="57">
        <v>41113641</v>
      </c>
      <c r="B7664" s="58" t="s">
        <v>14186</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5238</v>
      </c>
    </row>
    <row r="7669" spans="1:2" x14ac:dyDescent="0.25">
      <c r="A7669" s="57">
        <v>41113646</v>
      </c>
      <c r="B7669" s="58" t="s">
        <v>13549</v>
      </c>
    </row>
    <row r="7670" spans="1:2" x14ac:dyDescent="0.25">
      <c r="A7670" s="57">
        <v>41113647</v>
      </c>
      <c r="B7670" s="58" t="s">
        <v>11289</v>
      </c>
    </row>
    <row r="7671" spans="1:2" x14ac:dyDescent="0.25">
      <c r="A7671" s="57">
        <v>41113648</v>
      </c>
      <c r="B7671" s="58" t="s">
        <v>14367</v>
      </c>
    </row>
    <row r="7672" spans="1:2" x14ac:dyDescent="0.25">
      <c r="A7672" s="57">
        <v>41113701</v>
      </c>
      <c r="B7672" s="58" t="s">
        <v>1050</v>
      </c>
    </row>
    <row r="7673" spans="1:2" x14ac:dyDescent="0.25">
      <c r="A7673" s="57">
        <v>41113702</v>
      </c>
      <c r="B7673" s="58" t="s">
        <v>15673</v>
      </c>
    </row>
    <row r="7674" spans="1:2" x14ac:dyDescent="0.25">
      <c r="A7674" s="57">
        <v>41113703</v>
      </c>
      <c r="B7674" s="58" t="s">
        <v>8996</v>
      </c>
    </row>
    <row r="7675" spans="1:2" x14ac:dyDescent="0.25">
      <c r="A7675" s="57">
        <v>41113704</v>
      </c>
      <c r="B7675" s="58" t="s">
        <v>9952</v>
      </c>
    </row>
    <row r="7676" spans="1:2" x14ac:dyDescent="0.25">
      <c r="A7676" s="57">
        <v>41113705</v>
      </c>
      <c r="B7676" s="58" t="s">
        <v>8018</v>
      </c>
    </row>
    <row r="7677" spans="1:2" x14ac:dyDescent="0.25">
      <c r="A7677" s="57">
        <v>41113706</v>
      </c>
      <c r="B7677" s="58" t="s">
        <v>1065</v>
      </c>
    </row>
    <row r="7678" spans="1:2" x14ac:dyDescent="0.25">
      <c r="A7678" s="57">
        <v>41113707</v>
      </c>
      <c r="B7678" s="58" t="s">
        <v>18810</v>
      </c>
    </row>
    <row r="7679" spans="1:2" x14ac:dyDescent="0.25">
      <c r="A7679" s="57">
        <v>41113708</v>
      </c>
      <c r="B7679" s="58" t="s">
        <v>11091</v>
      </c>
    </row>
    <row r="7680" spans="1:2" x14ac:dyDescent="0.25">
      <c r="A7680" s="57">
        <v>41113709</v>
      </c>
      <c r="B7680" s="58" t="s">
        <v>1848</v>
      </c>
    </row>
    <row r="7681" spans="1:2" x14ac:dyDescent="0.25">
      <c r="A7681" s="57">
        <v>41113710</v>
      </c>
      <c r="B7681" s="58" t="s">
        <v>14422</v>
      </c>
    </row>
    <row r="7682" spans="1:2" x14ac:dyDescent="0.25">
      <c r="A7682" s="57">
        <v>41113711</v>
      </c>
      <c r="B7682" s="58" t="s">
        <v>11619</v>
      </c>
    </row>
    <row r="7683" spans="1:2" x14ac:dyDescent="0.25">
      <c r="A7683" s="57">
        <v>41113712</v>
      </c>
      <c r="B7683" s="58" t="s">
        <v>17170</v>
      </c>
    </row>
    <row r="7684" spans="1:2" x14ac:dyDescent="0.25">
      <c r="A7684" s="57">
        <v>41113713</v>
      </c>
      <c r="B7684" s="58" t="s">
        <v>11312</v>
      </c>
    </row>
    <row r="7685" spans="1:2" x14ac:dyDescent="0.25">
      <c r="A7685" s="57">
        <v>41113714</v>
      </c>
      <c r="B7685" s="58" t="s">
        <v>4924</v>
      </c>
    </row>
    <row r="7686" spans="1:2" x14ac:dyDescent="0.25">
      <c r="A7686" s="57">
        <v>41113715</v>
      </c>
      <c r="B7686" s="58" t="s">
        <v>1386</v>
      </c>
    </row>
    <row r="7687" spans="1:2" x14ac:dyDescent="0.25">
      <c r="A7687" s="57">
        <v>41113716</v>
      </c>
      <c r="B7687" s="58" t="s">
        <v>17369</v>
      </c>
    </row>
    <row r="7688" spans="1:2" x14ac:dyDescent="0.25">
      <c r="A7688" s="57">
        <v>41113717</v>
      </c>
      <c r="B7688" s="58" t="s">
        <v>9600</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6704</v>
      </c>
    </row>
    <row r="7694" spans="1:2" x14ac:dyDescent="0.25">
      <c r="A7694" s="57">
        <v>41113805</v>
      </c>
      <c r="B7694" s="58" t="s">
        <v>4610</v>
      </c>
    </row>
    <row r="7695" spans="1:2" x14ac:dyDescent="0.25">
      <c r="A7695" s="57">
        <v>41113806</v>
      </c>
      <c r="B7695" s="58" t="s">
        <v>9097</v>
      </c>
    </row>
    <row r="7696" spans="1:2" x14ac:dyDescent="0.25">
      <c r="A7696" s="57">
        <v>41113807</v>
      </c>
      <c r="B7696" s="58" t="s">
        <v>10228</v>
      </c>
    </row>
    <row r="7697" spans="1:2" x14ac:dyDescent="0.25">
      <c r="A7697" s="57">
        <v>41113808</v>
      </c>
      <c r="B7697" s="58" t="s">
        <v>14335</v>
      </c>
    </row>
    <row r="7698" spans="1:2" x14ac:dyDescent="0.25">
      <c r="A7698" s="57">
        <v>41113901</v>
      </c>
      <c r="B7698" s="58" t="s">
        <v>10806</v>
      </c>
    </row>
    <row r="7699" spans="1:2" x14ac:dyDescent="0.25">
      <c r="A7699" s="57">
        <v>41113902</v>
      </c>
      <c r="B7699" s="58" t="s">
        <v>9167</v>
      </c>
    </row>
    <row r="7700" spans="1:2" x14ac:dyDescent="0.25">
      <c r="A7700" s="57">
        <v>41113903</v>
      </c>
      <c r="B7700" s="58" t="s">
        <v>5493</v>
      </c>
    </row>
    <row r="7701" spans="1:2" x14ac:dyDescent="0.25">
      <c r="A7701" s="57">
        <v>41113904</v>
      </c>
      <c r="B7701" s="58" t="s">
        <v>5811</v>
      </c>
    </row>
    <row r="7702" spans="1:2" x14ac:dyDescent="0.25">
      <c r="A7702" s="57">
        <v>41113905</v>
      </c>
      <c r="B7702" s="58" t="s">
        <v>17656</v>
      </c>
    </row>
    <row r="7703" spans="1:2" x14ac:dyDescent="0.25">
      <c r="A7703" s="57">
        <v>41113906</v>
      </c>
      <c r="B7703" s="58" t="s">
        <v>9068</v>
      </c>
    </row>
    <row r="7704" spans="1:2" x14ac:dyDescent="0.25">
      <c r="A7704" s="57">
        <v>41113907</v>
      </c>
      <c r="B7704" s="58" t="s">
        <v>2912</v>
      </c>
    </row>
    <row r="7705" spans="1:2" x14ac:dyDescent="0.25">
      <c r="A7705" s="57">
        <v>41113908</v>
      </c>
      <c r="B7705" s="58" t="s">
        <v>17694</v>
      </c>
    </row>
    <row r="7706" spans="1:2" x14ac:dyDescent="0.25">
      <c r="A7706" s="57">
        <v>41113909</v>
      </c>
      <c r="B7706" s="58" t="s">
        <v>7444</v>
      </c>
    </row>
    <row r="7707" spans="1:2" x14ac:dyDescent="0.25">
      <c r="A7707" s="57">
        <v>41113910</v>
      </c>
      <c r="B7707" s="58" t="s">
        <v>13306</v>
      </c>
    </row>
    <row r="7708" spans="1:2" x14ac:dyDescent="0.25">
      <c r="A7708" s="57">
        <v>41114001</v>
      </c>
      <c r="B7708" s="58" t="s">
        <v>10515</v>
      </c>
    </row>
    <row r="7709" spans="1:2" x14ac:dyDescent="0.25">
      <c r="A7709" s="57">
        <v>41114102</v>
      </c>
      <c r="B7709" s="58" t="s">
        <v>4669</v>
      </c>
    </row>
    <row r="7710" spans="1:2" x14ac:dyDescent="0.25">
      <c r="A7710" s="57">
        <v>41114103</v>
      </c>
      <c r="B7710" s="58" t="s">
        <v>14122</v>
      </c>
    </row>
    <row r="7711" spans="1:2" x14ac:dyDescent="0.25">
      <c r="A7711" s="57">
        <v>41114104</v>
      </c>
      <c r="B7711" s="58" t="s">
        <v>8195</v>
      </c>
    </row>
    <row r="7712" spans="1:2" x14ac:dyDescent="0.25">
      <c r="A7712" s="57">
        <v>41114105</v>
      </c>
      <c r="B7712" s="58" t="s">
        <v>5919</v>
      </c>
    </row>
    <row r="7713" spans="1:2" x14ac:dyDescent="0.25">
      <c r="A7713" s="57">
        <v>41114106</v>
      </c>
      <c r="B7713" s="58" t="s">
        <v>14593</v>
      </c>
    </row>
    <row r="7714" spans="1:2" x14ac:dyDescent="0.25">
      <c r="A7714" s="57">
        <v>41114107</v>
      </c>
      <c r="B7714" s="58" t="s">
        <v>3103</v>
      </c>
    </row>
    <row r="7715" spans="1:2" x14ac:dyDescent="0.25">
      <c r="A7715" s="57">
        <v>41114108</v>
      </c>
      <c r="B7715" s="58" t="s">
        <v>17338</v>
      </c>
    </row>
    <row r="7716" spans="1:2" x14ac:dyDescent="0.25">
      <c r="A7716" s="57">
        <v>41114201</v>
      </c>
      <c r="B7716" s="58" t="s">
        <v>8290</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11620</v>
      </c>
    </row>
    <row r="7722" spans="1:2" x14ac:dyDescent="0.25">
      <c r="A7722" s="57">
        <v>41114301</v>
      </c>
      <c r="B7722" s="58" t="s">
        <v>4210</v>
      </c>
    </row>
    <row r="7723" spans="1:2" x14ac:dyDescent="0.25">
      <c r="A7723" s="57">
        <v>41114302</v>
      </c>
      <c r="B7723" s="58" t="s">
        <v>17423</v>
      </c>
    </row>
    <row r="7724" spans="1:2" x14ac:dyDescent="0.25">
      <c r="A7724" s="57">
        <v>41114303</v>
      </c>
      <c r="B7724" s="58" t="s">
        <v>15567</v>
      </c>
    </row>
    <row r="7725" spans="1:2" x14ac:dyDescent="0.25">
      <c r="A7725" s="57">
        <v>41114401</v>
      </c>
      <c r="B7725" s="58" t="s">
        <v>10977</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9169</v>
      </c>
    </row>
    <row r="7730" spans="1:2" x14ac:dyDescent="0.25">
      <c r="A7730" s="57">
        <v>41114406</v>
      </c>
      <c r="B7730" s="58" t="s">
        <v>16164</v>
      </c>
    </row>
    <row r="7731" spans="1:2" x14ac:dyDescent="0.25">
      <c r="A7731" s="57">
        <v>41114407</v>
      </c>
      <c r="B7731" s="58" t="s">
        <v>12517</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8820</v>
      </c>
    </row>
    <row r="7736" spans="1:2" x14ac:dyDescent="0.25">
      <c r="A7736" s="57">
        <v>41114501</v>
      </c>
      <c r="B7736" s="58" t="s">
        <v>13709</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11851</v>
      </c>
    </row>
    <row r="7741" spans="1:2" x14ac:dyDescent="0.25">
      <c r="A7741" s="57">
        <v>41114506</v>
      </c>
      <c r="B7741" s="58" t="s">
        <v>4691</v>
      </c>
    </row>
    <row r="7742" spans="1:2" x14ac:dyDescent="0.25">
      <c r="A7742" s="57">
        <v>41114507</v>
      </c>
      <c r="B7742" s="58" t="s">
        <v>18778</v>
      </c>
    </row>
    <row r="7743" spans="1:2" x14ac:dyDescent="0.25">
      <c r="A7743" s="57">
        <v>41114508</v>
      </c>
      <c r="B7743" s="58" t="s">
        <v>8089</v>
      </c>
    </row>
    <row r="7744" spans="1:2" x14ac:dyDescent="0.25">
      <c r="A7744" s="57">
        <v>41114509</v>
      </c>
      <c r="B7744" s="58" t="s">
        <v>6143</v>
      </c>
    </row>
    <row r="7745" spans="1:2" x14ac:dyDescent="0.25">
      <c r="A7745" s="57">
        <v>41114510</v>
      </c>
      <c r="B7745" s="58" t="s">
        <v>7127</v>
      </c>
    </row>
    <row r="7746" spans="1:2" x14ac:dyDescent="0.25">
      <c r="A7746" s="57">
        <v>41114601</v>
      </c>
      <c r="B7746" s="58" t="s">
        <v>764</v>
      </c>
    </row>
    <row r="7747" spans="1:2" x14ac:dyDescent="0.25">
      <c r="A7747" s="57">
        <v>41114602</v>
      </c>
      <c r="B7747" s="58" t="s">
        <v>10371</v>
      </c>
    </row>
    <row r="7748" spans="1:2" x14ac:dyDescent="0.25">
      <c r="A7748" s="57">
        <v>41114603</v>
      </c>
      <c r="B7748" s="58" t="s">
        <v>4358</v>
      </c>
    </row>
    <row r="7749" spans="1:2" x14ac:dyDescent="0.25">
      <c r="A7749" s="57">
        <v>41114604</v>
      </c>
      <c r="B7749" s="58" t="s">
        <v>11613</v>
      </c>
    </row>
    <row r="7750" spans="1:2" x14ac:dyDescent="0.25">
      <c r="A7750" s="57">
        <v>41114605</v>
      </c>
      <c r="B7750" s="58" t="s">
        <v>5862</v>
      </c>
    </row>
    <row r="7751" spans="1:2" x14ac:dyDescent="0.25">
      <c r="A7751" s="57">
        <v>41114606</v>
      </c>
      <c r="B7751" s="58" t="s">
        <v>1626</v>
      </c>
    </row>
    <row r="7752" spans="1:2" x14ac:dyDescent="0.25">
      <c r="A7752" s="57">
        <v>41114607</v>
      </c>
      <c r="B7752" s="58" t="s">
        <v>9178</v>
      </c>
    </row>
    <row r="7753" spans="1:2" x14ac:dyDescent="0.25">
      <c r="A7753" s="57">
        <v>41114608</v>
      </c>
      <c r="B7753" s="58" t="s">
        <v>11792</v>
      </c>
    </row>
    <row r="7754" spans="1:2" x14ac:dyDescent="0.25">
      <c r="A7754" s="57">
        <v>41114609</v>
      </c>
      <c r="B7754" s="58" t="s">
        <v>5628</v>
      </c>
    </row>
    <row r="7755" spans="1:2" x14ac:dyDescent="0.25">
      <c r="A7755" s="57">
        <v>41114610</v>
      </c>
      <c r="B7755" s="58" t="s">
        <v>10493</v>
      </c>
    </row>
    <row r="7756" spans="1:2" x14ac:dyDescent="0.25">
      <c r="A7756" s="57">
        <v>41114611</v>
      </c>
      <c r="B7756" s="58" t="s">
        <v>11431</v>
      </c>
    </row>
    <row r="7757" spans="1:2" x14ac:dyDescent="0.25">
      <c r="A7757" s="57">
        <v>41114612</v>
      </c>
      <c r="B7757" s="58" t="s">
        <v>16754</v>
      </c>
    </row>
    <row r="7758" spans="1:2" x14ac:dyDescent="0.25">
      <c r="A7758" s="57">
        <v>41114613</v>
      </c>
      <c r="B7758" s="58" t="s">
        <v>2438</v>
      </c>
    </row>
    <row r="7759" spans="1:2" x14ac:dyDescent="0.25">
      <c r="A7759" s="57">
        <v>41114614</v>
      </c>
      <c r="B7759" s="58" t="s">
        <v>5651</v>
      </c>
    </row>
    <row r="7760" spans="1:2" x14ac:dyDescent="0.25">
      <c r="A7760" s="57">
        <v>41114615</v>
      </c>
      <c r="B7760" s="58" t="s">
        <v>14799</v>
      </c>
    </row>
    <row r="7761" spans="1:2" x14ac:dyDescent="0.25">
      <c r="A7761" s="57">
        <v>41114616</v>
      </c>
      <c r="B7761" s="58" t="s">
        <v>8534</v>
      </c>
    </row>
    <row r="7762" spans="1:2" x14ac:dyDescent="0.25">
      <c r="A7762" s="57">
        <v>41114617</v>
      </c>
      <c r="B7762" s="58" t="s">
        <v>5648</v>
      </c>
    </row>
    <row r="7763" spans="1:2" x14ac:dyDescent="0.25">
      <c r="A7763" s="57">
        <v>41114618</v>
      </c>
      <c r="B7763" s="58" t="s">
        <v>11498</v>
      </c>
    </row>
    <row r="7764" spans="1:2" x14ac:dyDescent="0.25">
      <c r="A7764" s="57">
        <v>41114619</v>
      </c>
      <c r="B7764" s="58" t="s">
        <v>16766</v>
      </c>
    </row>
    <row r="7765" spans="1:2" x14ac:dyDescent="0.25">
      <c r="A7765" s="57">
        <v>41114620</v>
      </c>
      <c r="B7765" s="58" t="s">
        <v>17385</v>
      </c>
    </row>
    <row r="7766" spans="1:2" x14ac:dyDescent="0.25">
      <c r="A7766" s="57">
        <v>41114621</v>
      </c>
      <c r="B7766" s="58" t="s">
        <v>4477</v>
      </c>
    </row>
    <row r="7767" spans="1:2" x14ac:dyDescent="0.25">
      <c r="A7767" s="57">
        <v>41114622</v>
      </c>
      <c r="B7767" s="58" t="s">
        <v>1205</v>
      </c>
    </row>
    <row r="7768" spans="1:2" x14ac:dyDescent="0.25">
      <c r="A7768" s="57">
        <v>41114623</v>
      </c>
      <c r="B7768" s="58" t="s">
        <v>17711</v>
      </c>
    </row>
    <row r="7769" spans="1:2" x14ac:dyDescent="0.25">
      <c r="A7769" s="57">
        <v>41114624</v>
      </c>
      <c r="B7769" s="58" t="s">
        <v>10349</v>
      </c>
    </row>
    <row r="7770" spans="1:2" x14ac:dyDescent="0.25">
      <c r="A7770" s="57">
        <v>41114625</v>
      </c>
      <c r="B7770" s="58" t="s">
        <v>9867</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10180</v>
      </c>
    </row>
    <row r="7782" spans="1:2" x14ac:dyDescent="0.25">
      <c r="A7782" s="57">
        <v>41115201</v>
      </c>
      <c r="B7782" s="58" t="s">
        <v>4024</v>
      </c>
    </row>
    <row r="7783" spans="1:2" x14ac:dyDescent="0.25">
      <c r="A7783" s="57">
        <v>41115202</v>
      </c>
      <c r="B7783" s="58" t="s">
        <v>870</v>
      </c>
    </row>
    <row r="7784" spans="1:2" x14ac:dyDescent="0.25">
      <c r="A7784" s="57">
        <v>41115301</v>
      </c>
      <c r="B7784" s="58" t="s">
        <v>9556</v>
      </c>
    </row>
    <row r="7785" spans="1:2" x14ac:dyDescent="0.25">
      <c r="A7785" s="57">
        <v>41115302</v>
      </c>
      <c r="B7785" s="58" t="s">
        <v>12987</v>
      </c>
    </row>
    <row r="7786" spans="1:2" x14ac:dyDescent="0.25">
      <c r="A7786" s="57">
        <v>41115303</v>
      </c>
      <c r="B7786" s="58" t="s">
        <v>13670</v>
      </c>
    </row>
    <row r="7787" spans="1:2" x14ac:dyDescent="0.25">
      <c r="A7787" s="57">
        <v>41115304</v>
      </c>
      <c r="B7787" s="58" t="s">
        <v>18569</v>
      </c>
    </row>
    <row r="7788" spans="1:2" x14ac:dyDescent="0.25">
      <c r="A7788" s="57">
        <v>41115305</v>
      </c>
      <c r="B7788" s="58" t="s">
        <v>17498</v>
      </c>
    </row>
    <row r="7789" spans="1:2" x14ac:dyDescent="0.25">
      <c r="A7789" s="57">
        <v>41115306</v>
      </c>
      <c r="B7789" s="58" t="s">
        <v>4783</v>
      </c>
    </row>
    <row r="7790" spans="1:2" x14ac:dyDescent="0.25">
      <c r="A7790" s="57">
        <v>41115307</v>
      </c>
      <c r="B7790" s="58" t="s">
        <v>11738</v>
      </c>
    </row>
    <row r="7791" spans="1:2" x14ac:dyDescent="0.25">
      <c r="A7791" s="57">
        <v>41115308</v>
      </c>
      <c r="B7791" s="58" t="s">
        <v>5627</v>
      </c>
    </row>
    <row r="7792" spans="1:2" x14ac:dyDescent="0.25">
      <c r="A7792" s="57">
        <v>41115309</v>
      </c>
      <c r="B7792" s="58" t="s">
        <v>11782</v>
      </c>
    </row>
    <row r="7793" spans="1:2" x14ac:dyDescent="0.25">
      <c r="A7793" s="57">
        <v>41115310</v>
      </c>
      <c r="B7793" s="58" t="s">
        <v>6815</v>
      </c>
    </row>
    <row r="7794" spans="1:2" x14ac:dyDescent="0.25">
      <c r="A7794" s="57">
        <v>41115311</v>
      </c>
      <c r="B7794" s="58" t="s">
        <v>13967</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14489</v>
      </c>
    </row>
    <row r="7799" spans="1:2" x14ac:dyDescent="0.25">
      <c r="A7799" s="57">
        <v>41115316</v>
      </c>
      <c r="B7799" s="58" t="s">
        <v>11021</v>
      </c>
    </row>
    <row r="7800" spans="1:2" x14ac:dyDescent="0.25">
      <c r="A7800" s="57">
        <v>41115317</v>
      </c>
      <c r="B7800" s="58" t="s">
        <v>9094</v>
      </c>
    </row>
    <row r="7801" spans="1:2" x14ac:dyDescent="0.25">
      <c r="A7801" s="57">
        <v>41115318</v>
      </c>
      <c r="B7801" s="58" t="s">
        <v>11264</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11197</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14656</v>
      </c>
    </row>
    <row r="7811" spans="1:2" x14ac:dyDescent="0.25">
      <c r="A7811" s="57">
        <v>41115406</v>
      </c>
      <c r="B7811" s="58" t="s">
        <v>4629</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12010</v>
      </c>
    </row>
    <row r="7816" spans="1:2" x14ac:dyDescent="0.25">
      <c r="A7816" s="57">
        <v>41115411</v>
      </c>
      <c r="B7816" s="58" t="s">
        <v>18097</v>
      </c>
    </row>
    <row r="7817" spans="1:2" x14ac:dyDescent="0.25">
      <c r="A7817" s="57">
        <v>41115501</v>
      </c>
      <c r="B7817" s="58" t="s">
        <v>11672</v>
      </c>
    </row>
    <row r="7818" spans="1:2" x14ac:dyDescent="0.25">
      <c r="A7818" s="57">
        <v>41115502</v>
      </c>
      <c r="B7818" s="58" t="s">
        <v>9894</v>
      </c>
    </row>
    <row r="7819" spans="1:2" x14ac:dyDescent="0.25">
      <c r="A7819" s="57">
        <v>41115503</v>
      </c>
      <c r="B7819" s="58" t="s">
        <v>17678</v>
      </c>
    </row>
    <row r="7820" spans="1:2" x14ac:dyDescent="0.25">
      <c r="A7820" s="57">
        <v>41115504</v>
      </c>
      <c r="B7820" s="58" t="s">
        <v>6897</v>
      </c>
    </row>
    <row r="7821" spans="1:2" x14ac:dyDescent="0.25">
      <c r="A7821" s="57">
        <v>41115505</v>
      </c>
      <c r="B7821" s="58" t="s">
        <v>12817</v>
      </c>
    </row>
    <row r="7822" spans="1:2" x14ac:dyDescent="0.25">
      <c r="A7822" s="57">
        <v>41115601</v>
      </c>
      <c r="B7822" s="58" t="s">
        <v>10269</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4584</v>
      </c>
    </row>
    <row r="7829" spans="1:2" x14ac:dyDescent="0.25">
      <c r="A7829" s="57">
        <v>41115608</v>
      </c>
      <c r="B7829" s="58" t="s">
        <v>11627</v>
      </c>
    </row>
    <row r="7830" spans="1:2" x14ac:dyDescent="0.25">
      <c r="A7830" s="57">
        <v>41115609</v>
      </c>
      <c r="B7830" s="58" t="s">
        <v>13741</v>
      </c>
    </row>
    <row r="7831" spans="1:2" x14ac:dyDescent="0.25">
      <c r="A7831" s="57">
        <v>41115610</v>
      </c>
      <c r="B7831" s="58" t="s">
        <v>12984</v>
      </c>
    </row>
    <row r="7832" spans="1:2" x14ac:dyDescent="0.25">
      <c r="A7832" s="57">
        <v>41115611</v>
      </c>
      <c r="B7832" s="58" t="s">
        <v>13810</v>
      </c>
    </row>
    <row r="7833" spans="1:2" x14ac:dyDescent="0.25">
      <c r="A7833" s="57">
        <v>41115612</v>
      </c>
      <c r="B7833" s="58" t="s">
        <v>88</v>
      </c>
    </row>
    <row r="7834" spans="1:2" x14ac:dyDescent="0.25">
      <c r="A7834" s="57">
        <v>41115613</v>
      </c>
      <c r="B7834" s="58" t="s">
        <v>10152</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11371</v>
      </c>
    </row>
    <row r="7839" spans="1:2" x14ac:dyDescent="0.25">
      <c r="A7839" s="57">
        <v>41115704</v>
      </c>
      <c r="B7839" s="58" t="s">
        <v>8643</v>
      </c>
    </row>
    <row r="7840" spans="1:2" x14ac:dyDescent="0.25">
      <c r="A7840" s="57">
        <v>41115705</v>
      </c>
      <c r="B7840" s="58" t="s">
        <v>6627</v>
      </c>
    </row>
    <row r="7841" spans="1:2" x14ac:dyDescent="0.25">
      <c r="A7841" s="57">
        <v>41115706</v>
      </c>
      <c r="B7841" s="58" t="s">
        <v>243</v>
      </c>
    </row>
    <row r="7842" spans="1:2" x14ac:dyDescent="0.25">
      <c r="A7842" s="57">
        <v>41115707</v>
      </c>
      <c r="B7842" s="58" t="s">
        <v>6256</v>
      </c>
    </row>
    <row r="7843" spans="1:2" x14ac:dyDescent="0.25">
      <c r="A7843" s="57">
        <v>41115708</v>
      </c>
      <c r="B7843" s="58" t="s">
        <v>4937</v>
      </c>
    </row>
    <row r="7844" spans="1:2" x14ac:dyDescent="0.25">
      <c r="A7844" s="57">
        <v>41115709</v>
      </c>
      <c r="B7844" s="58" t="s">
        <v>2263</v>
      </c>
    </row>
    <row r="7845" spans="1:2" x14ac:dyDescent="0.25">
      <c r="A7845" s="57">
        <v>41115710</v>
      </c>
      <c r="B7845" s="58" t="s">
        <v>10919</v>
      </c>
    </row>
    <row r="7846" spans="1:2" x14ac:dyDescent="0.25">
      <c r="A7846" s="57">
        <v>41115711</v>
      </c>
      <c r="B7846" s="58" t="s">
        <v>5494</v>
      </c>
    </row>
    <row r="7847" spans="1:2" x14ac:dyDescent="0.25">
      <c r="A7847" s="57">
        <v>41115712</v>
      </c>
      <c r="B7847" s="58" t="s">
        <v>16737</v>
      </c>
    </row>
    <row r="7848" spans="1:2" x14ac:dyDescent="0.25">
      <c r="A7848" s="57">
        <v>41115713</v>
      </c>
      <c r="B7848" s="58" t="s">
        <v>5309</v>
      </c>
    </row>
    <row r="7849" spans="1:2" x14ac:dyDescent="0.25">
      <c r="A7849" s="57">
        <v>41115714</v>
      </c>
      <c r="B7849" s="58" t="s">
        <v>5832</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5710</v>
      </c>
    </row>
    <row r="7855" spans="1:2" x14ac:dyDescent="0.25">
      <c r="A7855" s="57">
        <v>41115720</v>
      </c>
      <c r="B7855" s="58" t="s">
        <v>3542</v>
      </c>
    </row>
    <row r="7856" spans="1:2" x14ac:dyDescent="0.25">
      <c r="A7856" s="57">
        <v>41115801</v>
      </c>
      <c r="B7856" s="58" t="s">
        <v>12562</v>
      </c>
    </row>
    <row r="7857" spans="1:2" x14ac:dyDescent="0.25">
      <c r="A7857" s="57">
        <v>41115802</v>
      </c>
      <c r="B7857" s="58" t="s">
        <v>14273</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11238</v>
      </c>
    </row>
    <row r="7863" spans="1:2" x14ac:dyDescent="0.25">
      <c r="A7863" s="57">
        <v>41115808</v>
      </c>
      <c r="B7863" s="58" t="s">
        <v>8980</v>
      </c>
    </row>
    <row r="7864" spans="1:2" x14ac:dyDescent="0.25">
      <c r="A7864" s="57">
        <v>41115809</v>
      </c>
      <c r="B7864" s="58" t="s">
        <v>15395</v>
      </c>
    </row>
    <row r="7865" spans="1:2" x14ac:dyDescent="0.25">
      <c r="A7865" s="57">
        <v>41115810</v>
      </c>
      <c r="B7865" s="58" t="s">
        <v>5165</v>
      </c>
    </row>
    <row r="7866" spans="1:2" x14ac:dyDescent="0.25">
      <c r="A7866" s="57">
        <v>41115811</v>
      </c>
      <c r="B7866" s="58" t="s">
        <v>6793</v>
      </c>
    </row>
    <row r="7867" spans="1:2" x14ac:dyDescent="0.25">
      <c r="A7867" s="57">
        <v>41115812</v>
      </c>
      <c r="B7867" s="58" t="s">
        <v>5384</v>
      </c>
    </row>
    <row r="7868" spans="1:2" x14ac:dyDescent="0.25">
      <c r="A7868" s="57">
        <v>41115813</v>
      </c>
      <c r="B7868" s="58" t="s">
        <v>13090</v>
      </c>
    </row>
    <row r="7869" spans="1:2" x14ac:dyDescent="0.25">
      <c r="A7869" s="57">
        <v>41115814</v>
      </c>
      <c r="B7869" s="58" t="s">
        <v>11721</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5738</v>
      </c>
    </row>
    <row r="7877" spans="1:2" x14ac:dyDescent="0.25">
      <c r="A7877" s="57">
        <v>41115822</v>
      </c>
      <c r="B7877" s="58" t="s">
        <v>10105</v>
      </c>
    </row>
    <row r="7878" spans="1:2" x14ac:dyDescent="0.25">
      <c r="A7878" s="57">
        <v>41115823</v>
      </c>
      <c r="B7878" s="58" t="s">
        <v>14687</v>
      </c>
    </row>
    <row r="7879" spans="1:2" x14ac:dyDescent="0.25">
      <c r="A7879" s="57">
        <v>41115824</v>
      </c>
      <c r="B7879" s="58" t="s">
        <v>16790</v>
      </c>
    </row>
    <row r="7880" spans="1:2" x14ac:dyDescent="0.25">
      <c r="A7880" s="57">
        <v>41115825</v>
      </c>
      <c r="B7880" s="58" t="s">
        <v>12664</v>
      </c>
    </row>
    <row r="7881" spans="1:2" x14ac:dyDescent="0.25">
      <c r="A7881" s="57">
        <v>41115826</v>
      </c>
      <c r="B7881" s="58" t="s">
        <v>11657</v>
      </c>
    </row>
    <row r="7882" spans="1:2" x14ac:dyDescent="0.25">
      <c r="A7882" s="57">
        <v>41115827</v>
      </c>
      <c r="B7882" s="58" t="s">
        <v>13281</v>
      </c>
    </row>
    <row r="7883" spans="1:2" x14ac:dyDescent="0.25">
      <c r="A7883" s="57">
        <v>41115828</v>
      </c>
      <c r="B7883" s="58" t="s">
        <v>13125</v>
      </c>
    </row>
    <row r="7884" spans="1:2" x14ac:dyDescent="0.25">
      <c r="A7884" s="57">
        <v>41115829</v>
      </c>
      <c r="B7884" s="58" t="s">
        <v>12073</v>
      </c>
    </row>
    <row r="7885" spans="1:2" x14ac:dyDescent="0.25">
      <c r="A7885" s="57">
        <v>41115830</v>
      </c>
      <c r="B7885" s="58" t="s">
        <v>8440</v>
      </c>
    </row>
    <row r="7886" spans="1:2" x14ac:dyDescent="0.25">
      <c r="A7886" s="57">
        <v>41116001</v>
      </c>
      <c r="B7886" s="58" t="s">
        <v>612</v>
      </c>
    </row>
    <row r="7887" spans="1:2" x14ac:dyDescent="0.25">
      <c r="A7887" s="57">
        <v>41116002</v>
      </c>
      <c r="B7887" s="58" t="s">
        <v>9718</v>
      </c>
    </row>
    <row r="7888" spans="1:2" x14ac:dyDescent="0.25">
      <c r="A7888" s="57">
        <v>41116003</v>
      </c>
      <c r="B7888" s="58" t="s">
        <v>6652</v>
      </c>
    </row>
    <row r="7889" spans="1:2" x14ac:dyDescent="0.25">
      <c r="A7889" s="57">
        <v>41116004</v>
      </c>
      <c r="B7889" s="58" t="s">
        <v>718</v>
      </c>
    </row>
    <row r="7890" spans="1:2" x14ac:dyDescent="0.25">
      <c r="A7890" s="57">
        <v>41116005</v>
      </c>
      <c r="B7890" s="58" t="s">
        <v>9855</v>
      </c>
    </row>
    <row r="7891" spans="1:2" x14ac:dyDescent="0.25">
      <c r="A7891" s="57">
        <v>41116006</v>
      </c>
      <c r="B7891" s="58" t="s">
        <v>12429</v>
      </c>
    </row>
    <row r="7892" spans="1:2" x14ac:dyDescent="0.25">
      <c r="A7892" s="57">
        <v>41116007</v>
      </c>
      <c r="B7892" s="58" t="s">
        <v>18129</v>
      </c>
    </row>
    <row r="7893" spans="1:2" x14ac:dyDescent="0.25">
      <c r="A7893" s="57">
        <v>41116008</v>
      </c>
      <c r="B7893" s="58" t="s">
        <v>16751</v>
      </c>
    </row>
    <row r="7894" spans="1:2" x14ac:dyDescent="0.25">
      <c r="A7894" s="57">
        <v>41116009</v>
      </c>
      <c r="B7894" s="58" t="s">
        <v>12850</v>
      </c>
    </row>
    <row r="7895" spans="1:2" x14ac:dyDescent="0.25">
      <c r="A7895" s="57">
        <v>41116010</v>
      </c>
      <c r="B7895" s="58" t="s">
        <v>14158</v>
      </c>
    </row>
    <row r="7896" spans="1:2" x14ac:dyDescent="0.25">
      <c r="A7896" s="57">
        <v>41116011</v>
      </c>
      <c r="B7896" s="58" t="s">
        <v>8307</v>
      </c>
    </row>
    <row r="7897" spans="1:2" x14ac:dyDescent="0.25">
      <c r="A7897" s="57">
        <v>41116012</v>
      </c>
      <c r="B7897" s="58" t="s">
        <v>8050</v>
      </c>
    </row>
    <row r="7898" spans="1:2" x14ac:dyDescent="0.25">
      <c r="A7898" s="57">
        <v>41116013</v>
      </c>
      <c r="B7898" s="58" t="s">
        <v>17122</v>
      </c>
    </row>
    <row r="7899" spans="1:2" x14ac:dyDescent="0.25">
      <c r="A7899" s="57">
        <v>41116014</v>
      </c>
      <c r="B7899" s="58" t="s">
        <v>4991</v>
      </c>
    </row>
    <row r="7900" spans="1:2" x14ac:dyDescent="0.25">
      <c r="A7900" s="57">
        <v>41116015</v>
      </c>
      <c r="B7900" s="58" t="s">
        <v>8303</v>
      </c>
    </row>
    <row r="7901" spans="1:2" x14ac:dyDescent="0.25">
      <c r="A7901" s="57">
        <v>41116101</v>
      </c>
      <c r="B7901" s="58" t="s">
        <v>14727</v>
      </c>
    </row>
    <row r="7902" spans="1:2" x14ac:dyDescent="0.25">
      <c r="A7902" s="57">
        <v>41116102</v>
      </c>
      <c r="B7902" s="58" t="s">
        <v>8622</v>
      </c>
    </row>
    <row r="7903" spans="1:2" x14ac:dyDescent="0.25">
      <c r="A7903" s="57">
        <v>41116103</v>
      </c>
      <c r="B7903" s="58" t="s">
        <v>10822</v>
      </c>
    </row>
    <row r="7904" spans="1:2" x14ac:dyDescent="0.25">
      <c r="A7904" s="57">
        <v>41116104</v>
      </c>
      <c r="B7904" s="58" t="s">
        <v>12795</v>
      </c>
    </row>
    <row r="7905" spans="1:2" x14ac:dyDescent="0.25">
      <c r="A7905" s="57">
        <v>41116105</v>
      </c>
      <c r="B7905" s="58" t="s">
        <v>4295</v>
      </c>
    </row>
    <row r="7906" spans="1:2" x14ac:dyDescent="0.25">
      <c r="A7906" s="57">
        <v>41116106</v>
      </c>
      <c r="B7906" s="58" t="s">
        <v>13127</v>
      </c>
    </row>
    <row r="7907" spans="1:2" x14ac:dyDescent="0.25">
      <c r="A7907" s="57">
        <v>41116107</v>
      </c>
      <c r="B7907" s="58" t="s">
        <v>14956</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15582</v>
      </c>
    </row>
    <row r="7912" spans="1:2" x14ac:dyDescent="0.25">
      <c r="A7912" s="57">
        <v>41116112</v>
      </c>
      <c r="B7912" s="58" t="s">
        <v>15025</v>
      </c>
    </row>
    <row r="7913" spans="1:2" x14ac:dyDescent="0.25">
      <c r="A7913" s="57">
        <v>41116113</v>
      </c>
      <c r="B7913" s="58" t="s">
        <v>9687</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5367</v>
      </c>
    </row>
    <row r="7920" spans="1:2" x14ac:dyDescent="0.25">
      <c r="A7920" s="57">
        <v>41116122</v>
      </c>
      <c r="B7920" s="58" t="s">
        <v>6562</v>
      </c>
    </row>
    <row r="7921" spans="1:2" x14ac:dyDescent="0.25">
      <c r="A7921" s="57">
        <v>41116123</v>
      </c>
      <c r="B7921" s="58" t="s">
        <v>13487</v>
      </c>
    </row>
    <row r="7922" spans="1:2" x14ac:dyDescent="0.25">
      <c r="A7922" s="57">
        <v>41116124</v>
      </c>
      <c r="B7922" s="58" t="s">
        <v>18547</v>
      </c>
    </row>
    <row r="7923" spans="1:2" x14ac:dyDescent="0.25">
      <c r="A7923" s="57">
        <v>41116125</v>
      </c>
      <c r="B7923" s="58" t="s">
        <v>4381</v>
      </c>
    </row>
    <row r="7924" spans="1:2" x14ac:dyDescent="0.25">
      <c r="A7924" s="57">
        <v>41116126</v>
      </c>
      <c r="B7924" s="58" t="s">
        <v>14405</v>
      </c>
    </row>
    <row r="7925" spans="1:2" x14ac:dyDescent="0.25">
      <c r="A7925" s="57">
        <v>41116127</v>
      </c>
      <c r="B7925" s="58" t="s">
        <v>12312</v>
      </c>
    </row>
    <row r="7926" spans="1:2" x14ac:dyDescent="0.25">
      <c r="A7926" s="57">
        <v>41116128</v>
      </c>
      <c r="B7926" s="58" t="s">
        <v>15517</v>
      </c>
    </row>
    <row r="7927" spans="1:2" x14ac:dyDescent="0.25">
      <c r="A7927" s="57">
        <v>41116129</v>
      </c>
      <c r="B7927" s="58" t="s">
        <v>9191</v>
      </c>
    </row>
    <row r="7928" spans="1:2" x14ac:dyDescent="0.25">
      <c r="A7928" s="57">
        <v>41116130</v>
      </c>
      <c r="B7928" s="58" t="s">
        <v>13786</v>
      </c>
    </row>
    <row r="7929" spans="1:2" x14ac:dyDescent="0.25">
      <c r="A7929" s="57">
        <v>41116131</v>
      </c>
      <c r="B7929" s="58" t="s">
        <v>15732</v>
      </c>
    </row>
    <row r="7930" spans="1:2" x14ac:dyDescent="0.25">
      <c r="A7930" s="57">
        <v>41116132</v>
      </c>
      <c r="B7930" s="58" t="s">
        <v>3929</v>
      </c>
    </row>
    <row r="7931" spans="1:2" x14ac:dyDescent="0.25">
      <c r="A7931" s="57">
        <v>41116133</v>
      </c>
      <c r="B7931" s="58" t="s">
        <v>14392</v>
      </c>
    </row>
    <row r="7932" spans="1:2" x14ac:dyDescent="0.25">
      <c r="A7932" s="57">
        <v>41116134</v>
      </c>
      <c r="B7932" s="58" t="s">
        <v>1176</v>
      </c>
    </row>
    <row r="7933" spans="1:2" x14ac:dyDescent="0.25">
      <c r="A7933" s="57">
        <v>41116135</v>
      </c>
      <c r="B7933" s="58" t="s">
        <v>4642</v>
      </c>
    </row>
    <row r="7934" spans="1:2" x14ac:dyDescent="0.25">
      <c r="A7934" s="57">
        <v>41116136</v>
      </c>
      <c r="B7934" s="58" t="s">
        <v>5392</v>
      </c>
    </row>
    <row r="7935" spans="1:2" x14ac:dyDescent="0.25">
      <c r="A7935" s="57">
        <v>41116137</v>
      </c>
      <c r="B7935" s="58" t="s">
        <v>10381</v>
      </c>
    </row>
    <row r="7936" spans="1:2" x14ac:dyDescent="0.25">
      <c r="A7936" s="57">
        <v>41116138</v>
      </c>
      <c r="B7936" s="58" t="s">
        <v>11882</v>
      </c>
    </row>
    <row r="7937" spans="1:2" x14ac:dyDescent="0.25">
      <c r="A7937" s="57">
        <v>41116139</v>
      </c>
      <c r="B7937" s="58" t="s">
        <v>2883</v>
      </c>
    </row>
    <row r="7938" spans="1:2" x14ac:dyDescent="0.25">
      <c r="A7938" s="57">
        <v>41116140</v>
      </c>
      <c r="B7938" s="58" t="s">
        <v>15017</v>
      </c>
    </row>
    <row r="7939" spans="1:2" x14ac:dyDescent="0.25">
      <c r="A7939" s="57">
        <v>41116141</v>
      </c>
      <c r="B7939" s="58" t="s">
        <v>12145</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9712</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11583</v>
      </c>
    </row>
    <row r="7948" spans="1:2" x14ac:dyDescent="0.25">
      <c r="A7948" s="57">
        <v>41116202</v>
      </c>
      <c r="B7948" s="58" t="s">
        <v>922</v>
      </c>
    </row>
    <row r="7949" spans="1:2" x14ac:dyDescent="0.25">
      <c r="A7949" s="57">
        <v>41116203</v>
      </c>
      <c r="B7949" s="58" t="s">
        <v>14384</v>
      </c>
    </row>
    <row r="7950" spans="1:2" x14ac:dyDescent="0.25">
      <c r="A7950" s="57">
        <v>41116205</v>
      </c>
      <c r="B7950" s="58" t="s">
        <v>15271</v>
      </c>
    </row>
    <row r="7951" spans="1:2" x14ac:dyDescent="0.25">
      <c r="A7951" s="57">
        <v>41116301</v>
      </c>
      <c r="B7951" s="58" t="s">
        <v>1385</v>
      </c>
    </row>
    <row r="7952" spans="1:2" x14ac:dyDescent="0.25">
      <c r="A7952" s="57">
        <v>41116401</v>
      </c>
      <c r="B7952" s="58" t="s">
        <v>9580</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17868</v>
      </c>
    </row>
    <row r="7957" spans="1:2" x14ac:dyDescent="0.25">
      <c r="A7957" s="57">
        <v>41121504</v>
      </c>
      <c r="B7957" s="58" t="s">
        <v>7769</v>
      </c>
    </row>
    <row r="7958" spans="1:2" x14ac:dyDescent="0.25">
      <c r="A7958" s="57">
        <v>41121505</v>
      </c>
      <c r="B7958" s="58" t="s">
        <v>11865</v>
      </c>
    </row>
    <row r="7959" spans="1:2" x14ac:dyDescent="0.25">
      <c r="A7959" s="57">
        <v>41121506</v>
      </c>
      <c r="B7959" s="58" t="s">
        <v>11463</v>
      </c>
    </row>
    <row r="7960" spans="1:2" x14ac:dyDescent="0.25">
      <c r="A7960" s="57">
        <v>41121507</v>
      </c>
      <c r="B7960" s="58" t="s">
        <v>7237</v>
      </c>
    </row>
    <row r="7961" spans="1:2" x14ac:dyDescent="0.25">
      <c r="A7961" s="57">
        <v>41121508</v>
      </c>
      <c r="B7961" s="58" t="s">
        <v>14033</v>
      </c>
    </row>
    <row r="7962" spans="1:2" x14ac:dyDescent="0.25">
      <c r="A7962" s="57">
        <v>41121509</v>
      </c>
      <c r="B7962" s="58" t="s">
        <v>5370</v>
      </c>
    </row>
    <row r="7963" spans="1:2" x14ac:dyDescent="0.25">
      <c r="A7963" s="57">
        <v>41121510</v>
      </c>
      <c r="B7963" s="58" t="s">
        <v>14188</v>
      </c>
    </row>
    <row r="7964" spans="1:2" x14ac:dyDescent="0.25">
      <c r="A7964" s="57">
        <v>41121511</v>
      </c>
      <c r="B7964" s="58" t="s">
        <v>425</v>
      </c>
    </row>
    <row r="7965" spans="1:2" x14ac:dyDescent="0.25">
      <c r="A7965" s="57">
        <v>41121513</v>
      </c>
      <c r="B7965" s="58" t="s">
        <v>12988</v>
      </c>
    </row>
    <row r="7966" spans="1:2" x14ac:dyDescent="0.25">
      <c r="A7966" s="57">
        <v>41121514</v>
      </c>
      <c r="B7966" s="58" t="s">
        <v>18284</v>
      </c>
    </row>
    <row r="7967" spans="1:2" x14ac:dyDescent="0.25">
      <c r="A7967" s="57">
        <v>41121515</v>
      </c>
      <c r="B7967" s="58" t="s">
        <v>7392</v>
      </c>
    </row>
    <row r="7968" spans="1:2" x14ac:dyDescent="0.25">
      <c r="A7968" s="57">
        <v>41121516</v>
      </c>
      <c r="B7968" s="58" t="s">
        <v>6625</v>
      </c>
    </row>
    <row r="7969" spans="1:2" x14ac:dyDescent="0.25">
      <c r="A7969" s="57">
        <v>41121517</v>
      </c>
      <c r="B7969" s="58" t="s">
        <v>17569</v>
      </c>
    </row>
    <row r="7970" spans="1:2" x14ac:dyDescent="0.25">
      <c r="A7970" s="57">
        <v>41121601</v>
      </c>
      <c r="B7970" s="58" t="s">
        <v>9545</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10661</v>
      </c>
    </row>
    <row r="7979" spans="1:2" x14ac:dyDescent="0.25">
      <c r="A7979" s="57">
        <v>41121701</v>
      </c>
      <c r="B7979" s="58" t="s">
        <v>3852</v>
      </c>
    </row>
    <row r="7980" spans="1:2" x14ac:dyDescent="0.25">
      <c r="A7980" s="57">
        <v>41121702</v>
      </c>
      <c r="B7980" s="58" t="s">
        <v>7666</v>
      </c>
    </row>
    <row r="7981" spans="1:2" x14ac:dyDescent="0.25">
      <c r="A7981" s="57">
        <v>41121703</v>
      </c>
      <c r="B7981" s="58" t="s">
        <v>10676</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10240</v>
      </c>
    </row>
    <row r="7991" spans="1:2" x14ac:dyDescent="0.25">
      <c r="A7991" s="57">
        <v>41121802</v>
      </c>
      <c r="B7991" s="58" t="s">
        <v>15674</v>
      </c>
    </row>
    <row r="7992" spans="1:2" x14ac:dyDescent="0.25">
      <c r="A7992" s="57">
        <v>41121803</v>
      </c>
      <c r="B7992" s="58" t="s">
        <v>10002</v>
      </c>
    </row>
    <row r="7993" spans="1:2" x14ac:dyDescent="0.25">
      <c r="A7993" s="57">
        <v>41121804</v>
      </c>
      <c r="B7993" s="58" t="s">
        <v>11507</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11051</v>
      </c>
    </row>
    <row r="8003" spans="1:2" x14ac:dyDescent="0.25">
      <c r="A8003" s="57">
        <v>41121814</v>
      </c>
      <c r="B8003" s="58" t="s">
        <v>8458</v>
      </c>
    </row>
    <row r="8004" spans="1:2" x14ac:dyDescent="0.25">
      <c r="A8004" s="57">
        <v>41121815</v>
      </c>
      <c r="B8004" s="58" t="s">
        <v>1917</v>
      </c>
    </row>
    <row r="8005" spans="1:2" x14ac:dyDescent="0.25">
      <c r="A8005" s="57">
        <v>41122001</v>
      </c>
      <c r="B8005" s="58" t="s">
        <v>17088</v>
      </c>
    </row>
    <row r="8006" spans="1:2" x14ac:dyDescent="0.25">
      <c r="A8006" s="57">
        <v>41122002</v>
      </c>
      <c r="B8006" s="58" t="s">
        <v>17755</v>
      </c>
    </row>
    <row r="8007" spans="1:2" x14ac:dyDescent="0.25">
      <c r="A8007" s="57">
        <v>41122003</v>
      </c>
      <c r="B8007" s="58" t="s">
        <v>13374</v>
      </c>
    </row>
    <row r="8008" spans="1:2" x14ac:dyDescent="0.25">
      <c r="A8008" s="57">
        <v>41122004</v>
      </c>
      <c r="B8008" s="58" t="s">
        <v>12146</v>
      </c>
    </row>
    <row r="8009" spans="1:2" x14ac:dyDescent="0.25">
      <c r="A8009" s="57">
        <v>41122101</v>
      </c>
      <c r="B8009" s="58" t="s">
        <v>15176</v>
      </c>
    </row>
    <row r="8010" spans="1:2" x14ac:dyDescent="0.25">
      <c r="A8010" s="57">
        <v>41122102</v>
      </c>
      <c r="B8010" s="58" t="s">
        <v>1133</v>
      </c>
    </row>
    <row r="8011" spans="1:2" x14ac:dyDescent="0.25">
      <c r="A8011" s="57">
        <v>41122103</v>
      </c>
      <c r="B8011" s="58" t="s">
        <v>8162</v>
      </c>
    </row>
    <row r="8012" spans="1:2" x14ac:dyDescent="0.25">
      <c r="A8012" s="57">
        <v>41122104</v>
      </c>
      <c r="B8012" s="58" t="s">
        <v>9719</v>
      </c>
    </row>
    <row r="8013" spans="1:2" x14ac:dyDescent="0.25">
      <c r="A8013" s="57">
        <v>41122105</v>
      </c>
      <c r="B8013" s="58" t="s">
        <v>14875</v>
      </c>
    </row>
    <row r="8014" spans="1:2" x14ac:dyDescent="0.25">
      <c r="A8014" s="57">
        <v>41122106</v>
      </c>
      <c r="B8014" s="58" t="s">
        <v>11283</v>
      </c>
    </row>
    <row r="8015" spans="1:2" x14ac:dyDescent="0.25">
      <c r="A8015" s="57">
        <v>41122107</v>
      </c>
      <c r="B8015" s="58" t="s">
        <v>6445</v>
      </c>
    </row>
    <row r="8016" spans="1:2" x14ac:dyDescent="0.25">
      <c r="A8016" s="57">
        <v>41122108</v>
      </c>
      <c r="B8016" s="58" t="s">
        <v>17422</v>
      </c>
    </row>
    <row r="8017" spans="1:2" x14ac:dyDescent="0.25">
      <c r="A8017" s="57">
        <v>41122109</v>
      </c>
      <c r="B8017" s="58" t="s">
        <v>7205</v>
      </c>
    </row>
    <row r="8018" spans="1:2" x14ac:dyDescent="0.25">
      <c r="A8018" s="57">
        <v>41122110</v>
      </c>
      <c r="B8018" s="58" t="s">
        <v>6175</v>
      </c>
    </row>
    <row r="8019" spans="1:2" x14ac:dyDescent="0.25">
      <c r="A8019" s="57">
        <v>41122201</v>
      </c>
      <c r="B8019" s="58" t="s">
        <v>16006</v>
      </c>
    </row>
    <row r="8020" spans="1:2" x14ac:dyDescent="0.25">
      <c r="A8020" s="57">
        <v>41122202</v>
      </c>
      <c r="B8020" s="58" t="s">
        <v>15030</v>
      </c>
    </row>
    <row r="8021" spans="1:2" x14ac:dyDescent="0.25">
      <c r="A8021" s="57">
        <v>41122203</v>
      </c>
      <c r="B8021" s="58" t="s">
        <v>10456</v>
      </c>
    </row>
    <row r="8022" spans="1:2" x14ac:dyDescent="0.25">
      <c r="A8022" s="57">
        <v>41122301</v>
      </c>
      <c r="B8022" s="58" t="s">
        <v>5930</v>
      </c>
    </row>
    <row r="8023" spans="1:2" x14ac:dyDescent="0.25">
      <c r="A8023" s="57">
        <v>41122401</v>
      </c>
      <c r="B8023" s="58" t="s">
        <v>248</v>
      </c>
    </row>
    <row r="8024" spans="1:2" x14ac:dyDescent="0.25">
      <c r="A8024" s="57">
        <v>41122402</v>
      </c>
      <c r="B8024" s="58" t="s">
        <v>3622</v>
      </c>
    </row>
    <row r="8025" spans="1:2" x14ac:dyDescent="0.25">
      <c r="A8025" s="57">
        <v>41122403</v>
      </c>
      <c r="B8025" s="58" t="s">
        <v>14661</v>
      </c>
    </row>
    <row r="8026" spans="1:2" x14ac:dyDescent="0.25">
      <c r="A8026" s="57">
        <v>41122404</v>
      </c>
      <c r="B8026" s="58" t="s">
        <v>14612</v>
      </c>
    </row>
    <row r="8027" spans="1:2" x14ac:dyDescent="0.25">
      <c r="A8027" s="57">
        <v>41122405</v>
      </c>
      <c r="B8027" s="58" t="s">
        <v>10828</v>
      </c>
    </row>
    <row r="8028" spans="1:2" x14ac:dyDescent="0.25">
      <c r="A8028" s="57">
        <v>41122406</v>
      </c>
      <c r="B8028" s="58" t="s">
        <v>4721</v>
      </c>
    </row>
    <row r="8029" spans="1:2" x14ac:dyDescent="0.25">
      <c r="A8029" s="57">
        <v>41122407</v>
      </c>
      <c r="B8029" s="58" t="s">
        <v>15368</v>
      </c>
    </row>
    <row r="8030" spans="1:2" x14ac:dyDescent="0.25">
      <c r="A8030" s="57">
        <v>41122408</v>
      </c>
      <c r="B8030" s="58" t="s">
        <v>3552</v>
      </c>
    </row>
    <row r="8031" spans="1:2" x14ac:dyDescent="0.25">
      <c r="A8031" s="57">
        <v>41122409</v>
      </c>
      <c r="B8031" s="58" t="s">
        <v>10341</v>
      </c>
    </row>
    <row r="8032" spans="1:2" x14ac:dyDescent="0.25">
      <c r="A8032" s="57">
        <v>41122410</v>
      </c>
      <c r="B8032" s="58" t="s">
        <v>14505</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14352</v>
      </c>
    </row>
    <row r="8039" spans="1:2" x14ac:dyDescent="0.25">
      <c r="A8039" s="57">
        <v>41122601</v>
      </c>
      <c r="B8039" s="58" t="s">
        <v>5760</v>
      </c>
    </row>
    <row r="8040" spans="1:2" x14ac:dyDescent="0.25">
      <c r="A8040" s="57">
        <v>41122602</v>
      </c>
      <c r="B8040" s="58" t="s">
        <v>15858</v>
      </c>
    </row>
    <row r="8041" spans="1:2" x14ac:dyDescent="0.25">
      <c r="A8041" s="57">
        <v>41122603</v>
      </c>
      <c r="B8041" s="58" t="s">
        <v>2562</v>
      </c>
    </row>
    <row r="8042" spans="1:2" x14ac:dyDescent="0.25">
      <c r="A8042" s="57">
        <v>41122604</v>
      </c>
      <c r="B8042" s="58" t="s">
        <v>8668</v>
      </c>
    </row>
    <row r="8043" spans="1:2" x14ac:dyDescent="0.25">
      <c r="A8043" s="57">
        <v>41122605</v>
      </c>
      <c r="B8043" s="58" t="s">
        <v>14090</v>
      </c>
    </row>
    <row r="8044" spans="1:2" x14ac:dyDescent="0.25">
      <c r="A8044" s="57">
        <v>41122606</v>
      </c>
      <c r="B8044" s="58" t="s">
        <v>4444</v>
      </c>
    </row>
    <row r="8045" spans="1:2" x14ac:dyDescent="0.25">
      <c r="A8045" s="57">
        <v>41122701</v>
      </c>
      <c r="B8045" s="58" t="s">
        <v>8532</v>
      </c>
    </row>
    <row r="8046" spans="1:2" x14ac:dyDescent="0.25">
      <c r="A8046" s="57">
        <v>41122702</v>
      </c>
      <c r="B8046" s="58" t="s">
        <v>13641</v>
      </c>
    </row>
    <row r="8047" spans="1:2" x14ac:dyDescent="0.25">
      <c r="A8047" s="57">
        <v>41122703</v>
      </c>
      <c r="B8047" s="58" t="s">
        <v>8418</v>
      </c>
    </row>
    <row r="8048" spans="1:2" x14ac:dyDescent="0.25">
      <c r="A8048" s="57">
        <v>41122704</v>
      </c>
      <c r="B8048" s="58" t="s">
        <v>6024</v>
      </c>
    </row>
    <row r="8049" spans="1:2" x14ac:dyDescent="0.25">
      <c r="A8049" s="57">
        <v>41122801</v>
      </c>
      <c r="B8049" s="58" t="s">
        <v>12763</v>
      </c>
    </row>
    <row r="8050" spans="1:2" x14ac:dyDescent="0.25">
      <c r="A8050" s="57">
        <v>41122802</v>
      </c>
      <c r="B8050" s="58" t="s">
        <v>1060</v>
      </c>
    </row>
    <row r="8051" spans="1:2" x14ac:dyDescent="0.25">
      <c r="A8051" s="57">
        <v>41122803</v>
      </c>
      <c r="B8051" s="58" t="s">
        <v>8358</v>
      </c>
    </row>
    <row r="8052" spans="1:2" x14ac:dyDescent="0.25">
      <c r="A8052" s="57">
        <v>41122804</v>
      </c>
      <c r="B8052" s="58" t="s">
        <v>12324</v>
      </c>
    </row>
    <row r="8053" spans="1:2" x14ac:dyDescent="0.25">
      <c r="A8053" s="57">
        <v>41122805</v>
      </c>
      <c r="B8053" s="58" t="s">
        <v>9801</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17287</v>
      </c>
    </row>
    <row r="8060" spans="1:2" x14ac:dyDescent="0.25">
      <c r="A8060" s="57">
        <v>41123003</v>
      </c>
      <c r="B8060" s="58" t="s">
        <v>15144</v>
      </c>
    </row>
    <row r="8061" spans="1:2" x14ac:dyDescent="0.25">
      <c r="A8061" s="57">
        <v>41123004</v>
      </c>
      <c r="B8061" s="58" t="s">
        <v>12302</v>
      </c>
    </row>
    <row r="8062" spans="1:2" x14ac:dyDescent="0.25">
      <c r="A8062" s="57">
        <v>41123101</v>
      </c>
      <c r="B8062" s="58" t="s">
        <v>2364</v>
      </c>
    </row>
    <row r="8063" spans="1:2" x14ac:dyDescent="0.25">
      <c r="A8063" s="57">
        <v>41123102</v>
      </c>
      <c r="B8063" s="58" t="s">
        <v>2606</v>
      </c>
    </row>
    <row r="8064" spans="1:2" x14ac:dyDescent="0.25">
      <c r="A8064" s="57">
        <v>41123201</v>
      </c>
      <c r="B8064" s="58" t="s">
        <v>6209</v>
      </c>
    </row>
    <row r="8065" spans="1:2" x14ac:dyDescent="0.25">
      <c r="A8065" s="57">
        <v>41123202</v>
      </c>
      <c r="B8065" s="58" t="s">
        <v>12340</v>
      </c>
    </row>
    <row r="8066" spans="1:2" x14ac:dyDescent="0.25">
      <c r="A8066" s="57">
        <v>41123302</v>
      </c>
      <c r="B8066" s="58" t="s">
        <v>18408</v>
      </c>
    </row>
    <row r="8067" spans="1:2" x14ac:dyDescent="0.25">
      <c r="A8067" s="57">
        <v>41123303</v>
      </c>
      <c r="B8067" s="58" t="s">
        <v>8677</v>
      </c>
    </row>
    <row r="8068" spans="1:2" x14ac:dyDescent="0.25">
      <c r="A8068" s="57">
        <v>41123304</v>
      </c>
      <c r="B8068" s="58" t="s">
        <v>8031</v>
      </c>
    </row>
    <row r="8069" spans="1:2" x14ac:dyDescent="0.25">
      <c r="A8069" s="57">
        <v>41123305</v>
      </c>
      <c r="B8069" s="58" t="s">
        <v>15961</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9225</v>
      </c>
    </row>
    <row r="8074" spans="1:2" x14ac:dyDescent="0.25">
      <c r="A8074" s="57">
        <v>42121502</v>
      </c>
      <c r="B8074" s="58" t="s">
        <v>9953</v>
      </c>
    </row>
    <row r="8075" spans="1:2" x14ac:dyDescent="0.25">
      <c r="A8075" s="57">
        <v>42121503</v>
      </c>
      <c r="B8075" s="58" t="s">
        <v>9905</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6800</v>
      </c>
    </row>
    <row r="8080" spans="1:2" x14ac:dyDescent="0.25">
      <c r="A8080" s="57">
        <v>42121508</v>
      </c>
      <c r="B8080" s="58" t="s">
        <v>12417</v>
      </c>
    </row>
    <row r="8081" spans="1:2" x14ac:dyDescent="0.25">
      <c r="A8081" s="57">
        <v>42121509</v>
      </c>
      <c r="B8081" s="58" t="s">
        <v>8636</v>
      </c>
    </row>
    <row r="8082" spans="1:2" x14ac:dyDescent="0.25">
      <c r="A8082" s="57">
        <v>42121510</v>
      </c>
      <c r="B8082" s="58" t="s">
        <v>13210</v>
      </c>
    </row>
    <row r="8083" spans="1:2" x14ac:dyDescent="0.25">
      <c r="A8083" s="57">
        <v>42121511</v>
      </c>
      <c r="B8083" s="58" t="s">
        <v>6750</v>
      </c>
    </row>
    <row r="8084" spans="1:2" x14ac:dyDescent="0.25">
      <c r="A8084" s="57">
        <v>42121512</v>
      </c>
      <c r="B8084" s="58" t="s">
        <v>1363</v>
      </c>
    </row>
    <row r="8085" spans="1:2" x14ac:dyDescent="0.25">
      <c r="A8085" s="57">
        <v>42121513</v>
      </c>
      <c r="B8085" s="58" t="s">
        <v>14244</v>
      </c>
    </row>
    <row r="8086" spans="1:2" x14ac:dyDescent="0.25">
      <c r="A8086" s="57">
        <v>42121514</v>
      </c>
      <c r="B8086" s="58" t="s">
        <v>2506</v>
      </c>
    </row>
    <row r="8087" spans="1:2" x14ac:dyDescent="0.25">
      <c r="A8087" s="57">
        <v>42121515</v>
      </c>
      <c r="B8087" s="58" t="s">
        <v>3978</v>
      </c>
    </row>
    <row r="8088" spans="1:2" x14ac:dyDescent="0.25">
      <c r="A8088" s="57">
        <v>42121601</v>
      </c>
      <c r="B8088" s="58" t="s">
        <v>5812</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14795</v>
      </c>
    </row>
    <row r="8093" spans="1:2" x14ac:dyDescent="0.25">
      <c r="A8093" s="57">
        <v>42121606</v>
      </c>
      <c r="B8093" s="58" t="s">
        <v>9020</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10376</v>
      </c>
    </row>
    <row r="8099" spans="1:2" x14ac:dyDescent="0.25">
      <c r="A8099" s="57">
        <v>42131502</v>
      </c>
      <c r="B8099" s="58" t="s">
        <v>16477</v>
      </c>
    </row>
    <row r="8100" spans="1:2" x14ac:dyDescent="0.25">
      <c r="A8100" s="57">
        <v>42131503</v>
      </c>
      <c r="B8100" s="58" t="s">
        <v>5699</v>
      </c>
    </row>
    <row r="8101" spans="1:2" x14ac:dyDescent="0.25">
      <c r="A8101" s="57">
        <v>42131504</v>
      </c>
      <c r="B8101" s="58" t="s">
        <v>16535</v>
      </c>
    </row>
    <row r="8102" spans="1:2" x14ac:dyDescent="0.25">
      <c r="A8102" s="57">
        <v>42131505</v>
      </c>
      <c r="B8102" s="58" t="s">
        <v>1633</v>
      </c>
    </row>
    <row r="8103" spans="1:2" x14ac:dyDescent="0.25">
      <c r="A8103" s="57">
        <v>42131506</v>
      </c>
      <c r="B8103" s="58" t="s">
        <v>9745</v>
      </c>
    </row>
    <row r="8104" spans="1:2" x14ac:dyDescent="0.25">
      <c r="A8104" s="57">
        <v>42131507</v>
      </c>
      <c r="B8104" s="58" t="s">
        <v>16003</v>
      </c>
    </row>
    <row r="8105" spans="1:2" x14ac:dyDescent="0.25">
      <c r="A8105" s="57">
        <v>42131508</v>
      </c>
      <c r="B8105" s="58" t="s">
        <v>11242</v>
      </c>
    </row>
    <row r="8106" spans="1:2" x14ac:dyDescent="0.25">
      <c r="A8106" s="57">
        <v>42131509</v>
      </c>
      <c r="B8106" s="58" t="s">
        <v>5381</v>
      </c>
    </row>
    <row r="8107" spans="1:2" x14ac:dyDescent="0.25">
      <c r="A8107" s="57">
        <v>42131510</v>
      </c>
      <c r="B8107" s="58" t="s">
        <v>4680</v>
      </c>
    </row>
    <row r="8108" spans="1:2" x14ac:dyDescent="0.25">
      <c r="A8108" s="57">
        <v>42131601</v>
      </c>
      <c r="B8108" s="58" t="s">
        <v>7235</v>
      </c>
    </row>
    <row r="8109" spans="1:2" x14ac:dyDescent="0.25">
      <c r="A8109" s="57">
        <v>42131602</v>
      </c>
      <c r="B8109" s="58" t="s">
        <v>13502</v>
      </c>
    </row>
    <row r="8110" spans="1:2" x14ac:dyDescent="0.25">
      <c r="A8110" s="57">
        <v>42131603</v>
      </c>
      <c r="B8110" s="58" t="s">
        <v>16147</v>
      </c>
    </row>
    <row r="8111" spans="1:2" x14ac:dyDescent="0.25">
      <c r="A8111" s="57">
        <v>42131604</v>
      </c>
      <c r="B8111" s="58" t="s">
        <v>2993</v>
      </c>
    </row>
    <row r="8112" spans="1:2" x14ac:dyDescent="0.25">
      <c r="A8112" s="57">
        <v>42131605</v>
      </c>
      <c r="B8112" s="58" t="s">
        <v>18560</v>
      </c>
    </row>
    <row r="8113" spans="1:2" x14ac:dyDescent="0.25">
      <c r="A8113" s="57">
        <v>42131606</v>
      </c>
      <c r="B8113" s="58" t="s">
        <v>5519</v>
      </c>
    </row>
    <row r="8114" spans="1:2" x14ac:dyDescent="0.25">
      <c r="A8114" s="57">
        <v>42131607</v>
      </c>
      <c r="B8114" s="58" t="s">
        <v>11086</v>
      </c>
    </row>
    <row r="8115" spans="1:2" x14ac:dyDescent="0.25">
      <c r="A8115" s="57">
        <v>42131608</v>
      </c>
      <c r="B8115" s="58" t="s">
        <v>4814</v>
      </c>
    </row>
    <row r="8116" spans="1:2" x14ac:dyDescent="0.25">
      <c r="A8116" s="57">
        <v>42131609</v>
      </c>
      <c r="B8116" s="58" t="s">
        <v>12753</v>
      </c>
    </row>
    <row r="8117" spans="1:2" x14ac:dyDescent="0.25">
      <c r="A8117" s="57">
        <v>42131610</v>
      </c>
      <c r="B8117" s="58" t="s">
        <v>2096</v>
      </c>
    </row>
    <row r="8118" spans="1:2" x14ac:dyDescent="0.25">
      <c r="A8118" s="57">
        <v>42131611</v>
      </c>
      <c r="B8118" s="58" t="s">
        <v>9813</v>
      </c>
    </row>
    <row r="8119" spans="1:2" x14ac:dyDescent="0.25">
      <c r="A8119" s="57">
        <v>42131612</v>
      </c>
      <c r="B8119" s="58" t="s">
        <v>17509</v>
      </c>
    </row>
    <row r="8120" spans="1:2" x14ac:dyDescent="0.25">
      <c r="A8120" s="57">
        <v>42131613</v>
      </c>
      <c r="B8120" s="58" t="s">
        <v>17618</v>
      </c>
    </row>
    <row r="8121" spans="1:2" x14ac:dyDescent="0.25">
      <c r="A8121" s="57">
        <v>42131701</v>
      </c>
      <c r="B8121" s="58" t="s">
        <v>9804</v>
      </c>
    </row>
    <row r="8122" spans="1:2" x14ac:dyDescent="0.25">
      <c r="A8122" s="57">
        <v>42131702</v>
      </c>
      <c r="B8122" s="58" t="s">
        <v>6949</v>
      </c>
    </row>
    <row r="8123" spans="1:2" x14ac:dyDescent="0.25">
      <c r="A8123" s="57">
        <v>42131703</v>
      </c>
      <c r="B8123" s="58" t="s">
        <v>2280</v>
      </c>
    </row>
    <row r="8124" spans="1:2" x14ac:dyDescent="0.25">
      <c r="A8124" s="57">
        <v>42131704</v>
      </c>
      <c r="B8124" s="58" t="s">
        <v>12830</v>
      </c>
    </row>
    <row r="8125" spans="1:2" x14ac:dyDescent="0.25">
      <c r="A8125" s="57">
        <v>42131705</v>
      </c>
      <c r="B8125" s="58" t="s">
        <v>4284</v>
      </c>
    </row>
    <row r="8126" spans="1:2" x14ac:dyDescent="0.25">
      <c r="A8126" s="57">
        <v>42131706</v>
      </c>
      <c r="B8126" s="58" t="s">
        <v>16857</v>
      </c>
    </row>
    <row r="8127" spans="1:2" x14ac:dyDescent="0.25">
      <c r="A8127" s="57">
        <v>42131707</v>
      </c>
      <c r="B8127" s="58" t="s">
        <v>6008</v>
      </c>
    </row>
    <row r="8128" spans="1:2" x14ac:dyDescent="0.25">
      <c r="A8128" s="57">
        <v>42132101</v>
      </c>
      <c r="B8128" s="58" t="s">
        <v>7001</v>
      </c>
    </row>
    <row r="8129" spans="1:2" x14ac:dyDescent="0.25">
      <c r="A8129" s="57">
        <v>42132102</v>
      </c>
      <c r="B8129" s="58" t="s">
        <v>10683</v>
      </c>
    </row>
    <row r="8130" spans="1:2" x14ac:dyDescent="0.25">
      <c r="A8130" s="57">
        <v>42132103</v>
      </c>
      <c r="B8130" s="58" t="s">
        <v>13700</v>
      </c>
    </row>
    <row r="8131" spans="1:2" x14ac:dyDescent="0.25">
      <c r="A8131" s="57">
        <v>42132104</v>
      </c>
      <c r="B8131" s="58" t="s">
        <v>7307</v>
      </c>
    </row>
    <row r="8132" spans="1:2" x14ac:dyDescent="0.25">
      <c r="A8132" s="57">
        <v>42132105</v>
      </c>
      <c r="B8132" s="58" t="s">
        <v>14251</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17360</v>
      </c>
    </row>
    <row r="8139" spans="1:2" x14ac:dyDescent="0.25">
      <c r="A8139" s="57">
        <v>42132204</v>
      </c>
      <c r="B8139" s="58" t="s">
        <v>1787</v>
      </c>
    </row>
    <row r="8140" spans="1:2" x14ac:dyDescent="0.25">
      <c r="A8140" s="57">
        <v>42132205</v>
      </c>
      <c r="B8140" s="58" t="s">
        <v>11189</v>
      </c>
    </row>
    <row r="8141" spans="1:2" x14ac:dyDescent="0.25">
      <c r="A8141" s="57">
        <v>42141501</v>
      </c>
      <c r="B8141" s="58" t="s">
        <v>17765</v>
      </c>
    </row>
    <row r="8142" spans="1:2" x14ac:dyDescent="0.25">
      <c r="A8142" s="57">
        <v>42141502</v>
      </c>
      <c r="B8142" s="58" t="s">
        <v>5875</v>
      </c>
    </row>
    <row r="8143" spans="1:2" x14ac:dyDescent="0.25">
      <c r="A8143" s="57">
        <v>42141503</v>
      </c>
      <c r="B8143" s="58" t="s">
        <v>15152</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8201</v>
      </c>
    </row>
    <row r="8148" spans="1:2" x14ac:dyDescent="0.25">
      <c r="A8148" s="57">
        <v>42141604</v>
      </c>
      <c r="B8148" s="58" t="s">
        <v>13876</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13395</v>
      </c>
    </row>
    <row r="8153" spans="1:2" x14ac:dyDescent="0.25">
      <c r="A8153" s="57">
        <v>42141702</v>
      </c>
      <c r="B8153" s="58" t="s">
        <v>5895</v>
      </c>
    </row>
    <row r="8154" spans="1:2" x14ac:dyDescent="0.25">
      <c r="A8154" s="57">
        <v>42141703</v>
      </c>
      <c r="B8154" s="58" t="s">
        <v>18174</v>
      </c>
    </row>
    <row r="8155" spans="1:2" x14ac:dyDescent="0.25">
      <c r="A8155" s="57">
        <v>42141704</v>
      </c>
      <c r="B8155" s="58" t="s">
        <v>17721</v>
      </c>
    </row>
    <row r="8156" spans="1:2" x14ac:dyDescent="0.25">
      <c r="A8156" s="57">
        <v>42141705</v>
      </c>
      <c r="B8156" s="58" t="s">
        <v>13248</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6165</v>
      </c>
    </row>
    <row r="8162" spans="1:2" x14ac:dyDescent="0.25">
      <c r="A8162" s="57">
        <v>42141806</v>
      </c>
      <c r="B8162" s="58" t="s">
        <v>8619</v>
      </c>
    </row>
    <row r="8163" spans="1:2" x14ac:dyDescent="0.25">
      <c r="A8163" s="57">
        <v>42141807</v>
      </c>
      <c r="B8163" s="58" t="s">
        <v>14912</v>
      </c>
    </row>
    <row r="8164" spans="1:2" x14ac:dyDescent="0.25">
      <c r="A8164" s="57">
        <v>42141808</v>
      </c>
      <c r="B8164" s="58" t="s">
        <v>7823</v>
      </c>
    </row>
    <row r="8165" spans="1:2" x14ac:dyDescent="0.25">
      <c r="A8165" s="57">
        <v>42141809</v>
      </c>
      <c r="B8165" s="58" t="s">
        <v>1237</v>
      </c>
    </row>
    <row r="8166" spans="1:2" x14ac:dyDescent="0.25">
      <c r="A8166" s="57">
        <v>42141901</v>
      </c>
      <c r="B8166" s="58" t="s">
        <v>10460</v>
      </c>
    </row>
    <row r="8167" spans="1:2" x14ac:dyDescent="0.25">
      <c r="A8167" s="57">
        <v>42141902</v>
      </c>
      <c r="B8167" s="58" t="s">
        <v>7787</v>
      </c>
    </row>
    <row r="8168" spans="1:2" x14ac:dyDescent="0.25">
      <c r="A8168" s="57">
        <v>42141903</v>
      </c>
      <c r="B8168" s="58" t="s">
        <v>13352</v>
      </c>
    </row>
    <row r="8169" spans="1:2" x14ac:dyDescent="0.25">
      <c r="A8169" s="57">
        <v>42141904</v>
      </c>
      <c r="B8169" s="58" t="s">
        <v>13554</v>
      </c>
    </row>
    <row r="8170" spans="1:2" x14ac:dyDescent="0.25">
      <c r="A8170" s="57">
        <v>42141905</v>
      </c>
      <c r="B8170" s="58" t="s">
        <v>12304</v>
      </c>
    </row>
    <row r="8171" spans="1:2" x14ac:dyDescent="0.25">
      <c r="A8171" s="57">
        <v>42142001</v>
      </c>
      <c r="B8171" s="58" t="s">
        <v>15497</v>
      </c>
    </row>
    <row r="8172" spans="1:2" x14ac:dyDescent="0.25">
      <c r="A8172" s="57">
        <v>42142002</v>
      </c>
      <c r="B8172" s="58" t="s">
        <v>12444</v>
      </c>
    </row>
    <row r="8173" spans="1:2" x14ac:dyDescent="0.25">
      <c r="A8173" s="57">
        <v>42142003</v>
      </c>
      <c r="B8173" s="58" t="s">
        <v>15608</v>
      </c>
    </row>
    <row r="8174" spans="1:2" x14ac:dyDescent="0.25">
      <c r="A8174" s="57">
        <v>42142004</v>
      </c>
      <c r="B8174" s="58" t="s">
        <v>10056</v>
      </c>
    </row>
    <row r="8175" spans="1:2" x14ac:dyDescent="0.25">
      <c r="A8175" s="57">
        <v>42142005</v>
      </c>
      <c r="B8175" s="58" t="s">
        <v>2183</v>
      </c>
    </row>
    <row r="8176" spans="1:2" x14ac:dyDescent="0.25">
      <c r="A8176" s="57">
        <v>42142006</v>
      </c>
      <c r="B8176" s="58" t="s">
        <v>9672</v>
      </c>
    </row>
    <row r="8177" spans="1:2" x14ac:dyDescent="0.25">
      <c r="A8177" s="57">
        <v>42142007</v>
      </c>
      <c r="B8177" s="58" t="s">
        <v>10952</v>
      </c>
    </row>
    <row r="8178" spans="1:2" x14ac:dyDescent="0.25">
      <c r="A8178" s="57">
        <v>42142101</v>
      </c>
      <c r="B8178" s="58" t="s">
        <v>3727</v>
      </c>
    </row>
    <row r="8179" spans="1:2" x14ac:dyDescent="0.25">
      <c r="A8179" s="57">
        <v>42142102</v>
      </c>
      <c r="B8179" s="58" t="s">
        <v>2727</v>
      </c>
    </row>
    <row r="8180" spans="1:2" x14ac:dyDescent="0.25">
      <c r="A8180" s="57">
        <v>42142103</v>
      </c>
      <c r="B8180" s="58" t="s">
        <v>12247</v>
      </c>
    </row>
    <row r="8181" spans="1:2" x14ac:dyDescent="0.25">
      <c r="A8181" s="57">
        <v>42142104</v>
      </c>
      <c r="B8181" s="58" t="s">
        <v>8228</v>
      </c>
    </row>
    <row r="8182" spans="1:2" x14ac:dyDescent="0.25">
      <c r="A8182" s="57">
        <v>42142105</v>
      </c>
      <c r="B8182" s="58" t="s">
        <v>9924</v>
      </c>
    </row>
    <row r="8183" spans="1:2" x14ac:dyDescent="0.25">
      <c r="A8183" s="57">
        <v>42142106</v>
      </c>
      <c r="B8183" s="58" t="s">
        <v>16673</v>
      </c>
    </row>
    <row r="8184" spans="1:2" x14ac:dyDescent="0.25">
      <c r="A8184" s="57">
        <v>42142107</v>
      </c>
      <c r="B8184" s="58" t="s">
        <v>9300</v>
      </c>
    </row>
    <row r="8185" spans="1:2" x14ac:dyDescent="0.25">
      <c r="A8185" s="57">
        <v>42142108</v>
      </c>
      <c r="B8185" s="58" t="s">
        <v>12938</v>
      </c>
    </row>
    <row r="8186" spans="1:2" x14ac:dyDescent="0.25">
      <c r="A8186" s="57">
        <v>42142109</v>
      </c>
      <c r="B8186" s="58" t="s">
        <v>100</v>
      </c>
    </row>
    <row r="8187" spans="1:2" x14ac:dyDescent="0.25">
      <c r="A8187" s="57">
        <v>42142110</v>
      </c>
      <c r="B8187" s="58" t="s">
        <v>12233</v>
      </c>
    </row>
    <row r="8188" spans="1:2" x14ac:dyDescent="0.25">
      <c r="A8188" s="57">
        <v>42142111</v>
      </c>
      <c r="B8188" s="58" t="s">
        <v>4931</v>
      </c>
    </row>
    <row r="8189" spans="1:2" x14ac:dyDescent="0.25">
      <c r="A8189" s="57">
        <v>42142112</v>
      </c>
      <c r="B8189" s="58" t="s">
        <v>6980</v>
      </c>
    </row>
    <row r="8190" spans="1:2" x14ac:dyDescent="0.25">
      <c r="A8190" s="57">
        <v>42142113</v>
      </c>
      <c r="B8190" s="58" t="s">
        <v>10718</v>
      </c>
    </row>
    <row r="8191" spans="1:2" x14ac:dyDescent="0.25">
      <c r="A8191" s="57">
        <v>42142114</v>
      </c>
      <c r="B8191" s="58" t="s">
        <v>1796</v>
      </c>
    </row>
    <row r="8192" spans="1:2" x14ac:dyDescent="0.25">
      <c r="A8192" s="57">
        <v>42142119</v>
      </c>
      <c r="B8192" s="58" t="s">
        <v>4282</v>
      </c>
    </row>
    <row r="8193" spans="1:2" x14ac:dyDescent="0.25">
      <c r="A8193" s="57">
        <v>42142201</v>
      </c>
      <c r="B8193" s="58" t="s">
        <v>15483</v>
      </c>
    </row>
    <row r="8194" spans="1:2" x14ac:dyDescent="0.25">
      <c r="A8194" s="57">
        <v>42142202</v>
      </c>
      <c r="B8194" s="58" t="s">
        <v>5582</v>
      </c>
    </row>
    <row r="8195" spans="1:2" x14ac:dyDescent="0.25">
      <c r="A8195" s="57">
        <v>42142203</v>
      </c>
      <c r="B8195" s="58" t="s">
        <v>14484</v>
      </c>
    </row>
    <row r="8196" spans="1:2" x14ac:dyDescent="0.25">
      <c r="A8196" s="57">
        <v>42142204</v>
      </c>
      <c r="B8196" s="58" t="s">
        <v>6746</v>
      </c>
    </row>
    <row r="8197" spans="1:2" x14ac:dyDescent="0.25">
      <c r="A8197" s="57">
        <v>42142301</v>
      </c>
      <c r="B8197" s="58" t="s">
        <v>3081</v>
      </c>
    </row>
    <row r="8198" spans="1:2" x14ac:dyDescent="0.25">
      <c r="A8198" s="57">
        <v>42142302</v>
      </c>
      <c r="B8198" s="58" t="s">
        <v>17957</v>
      </c>
    </row>
    <row r="8199" spans="1:2" x14ac:dyDescent="0.25">
      <c r="A8199" s="57">
        <v>42142303</v>
      </c>
      <c r="B8199" s="58" t="s">
        <v>13663</v>
      </c>
    </row>
    <row r="8200" spans="1:2" x14ac:dyDescent="0.25">
      <c r="A8200" s="57">
        <v>42142401</v>
      </c>
      <c r="B8200" s="58" t="s">
        <v>15289</v>
      </c>
    </row>
    <row r="8201" spans="1:2" x14ac:dyDescent="0.25">
      <c r="A8201" s="57">
        <v>42142402</v>
      </c>
      <c r="B8201" s="58" t="s">
        <v>17256</v>
      </c>
    </row>
    <row r="8202" spans="1:2" x14ac:dyDescent="0.25">
      <c r="A8202" s="57">
        <v>42142403</v>
      </c>
      <c r="B8202" s="58" t="s">
        <v>11395</v>
      </c>
    </row>
    <row r="8203" spans="1:2" x14ac:dyDescent="0.25">
      <c r="A8203" s="57">
        <v>42142404</v>
      </c>
      <c r="B8203" s="58" t="s">
        <v>16641</v>
      </c>
    </row>
    <row r="8204" spans="1:2" x14ac:dyDescent="0.25">
      <c r="A8204" s="57">
        <v>42142405</v>
      </c>
      <c r="B8204" s="58" t="s">
        <v>8053</v>
      </c>
    </row>
    <row r="8205" spans="1:2" x14ac:dyDescent="0.25">
      <c r="A8205" s="57">
        <v>42142406</v>
      </c>
      <c r="B8205" s="58" t="s">
        <v>5333</v>
      </c>
    </row>
    <row r="8206" spans="1:2" x14ac:dyDescent="0.25">
      <c r="A8206" s="57">
        <v>42142407</v>
      </c>
      <c r="B8206" s="58" t="s">
        <v>16330</v>
      </c>
    </row>
    <row r="8207" spans="1:2" x14ac:dyDescent="0.25">
      <c r="A8207" s="57">
        <v>42142501</v>
      </c>
      <c r="B8207" s="58" t="s">
        <v>14540</v>
      </c>
    </row>
    <row r="8208" spans="1:2" x14ac:dyDescent="0.25">
      <c r="A8208" s="57">
        <v>42142502</v>
      </c>
      <c r="B8208" s="58" t="s">
        <v>10870</v>
      </c>
    </row>
    <row r="8209" spans="1:2" x14ac:dyDescent="0.25">
      <c r="A8209" s="57">
        <v>42142503</v>
      </c>
      <c r="B8209" s="58" t="s">
        <v>15024</v>
      </c>
    </row>
    <row r="8210" spans="1:2" x14ac:dyDescent="0.25">
      <c r="A8210" s="57">
        <v>42142504</v>
      </c>
      <c r="B8210" s="58" t="s">
        <v>7515</v>
      </c>
    </row>
    <row r="8211" spans="1:2" x14ac:dyDescent="0.25">
      <c r="A8211" s="57">
        <v>42142505</v>
      </c>
      <c r="B8211" s="58" t="s">
        <v>14704</v>
      </c>
    </row>
    <row r="8212" spans="1:2" x14ac:dyDescent="0.25">
      <c r="A8212" s="57">
        <v>42142506</v>
      </c>
      <c r="B8212" s="58" t="s">
        <v>17291</v>
      </c>
    </row>
    <row r="8213" spans="1:2" x14ac:dyDescent="0.25">
      <c r="A8213" s="57">
        <v>42142507</v>
      </c>
      <c r="B8213" s="58" t="s">
        <v>17703</v>
      </c>
    </row>
    <row r="8214" spans="1:2" x14ac:dyDescent="0.25">
      <c r="A8214" s="57">
        <v>42142509</v>
      </c>
      <c r="B8214" s="58" t="s">
        <v>17062</v>
      </c>
    </row>
    <row r="8215" spans="1:2" x14ac:dyDescent="0.25">
      <c r="A8215" s="57">
        <v>42142510</v>
      </c>
      <c r="B8215" s="58" t="s">
        <v>8870</v>
      </c>
    </row>
    <row r="8216" spans="1:2" x14ac:dyDescent="0.25">
      <c r="A8216" s="57">
        <v>42142511</v>
      </c>
      <c r="B8216" s="58" t="s">
        <v>3284</v>
      </c>
    </row>
    <row r="8217" spans="1:2" x14ac:dyDescent="0.25">
      <c r="A8217" s="57">
        <v>42142512</v>
      </c>
      <c r="B8217" s="58" t="s">
        <v>7576</v>
      </c>
    </row>
    <row r="8218" spans="1:2" x14ac:dyDescent="0.25">
      <c r="A8218" s="57">
        <v>42142513</v>
      </c>
      <c r="B8218" s="58" t="s">
        <v>12652</v>
      </c>
    </row>
    <row r="8219" spans="1:2" x14ac:dyDescent="0.25">
      <c r="A8219" s="57">
        <v>42142514</v>
      </c>
      <c r="B8219" s="58" t="s">
        <v>7585</v>
      </c>
    </row>
    <row r="8220" spans="1:2" x14ac:dyDescent="0.25">
      <c r="A8220" s="57">
        <v>42142515</v>
      </c>
      <c r="B8220" s="58" t="s">
        <v>18579</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12821</v>
      </c>
    </row>
    <row r="8227" spans="1:2" x14ac:dyDescent="0.25">
      <c r="A8227" s="57">
        <v>42142522</v>
      </c>
      <c r="B8227" s="58" t="s">
        <v>11577</v>
      </c>
    </row>
    <row r="8228" spans="1:2" x14ac:dyDescent="0.25">
      <c r="A8228" s="57">
        <v>42142523</v>
      </c>
      <c r="B8228" s="58" t="s">
        <v>14937</v>
      </c>
    </row>
    <row r="8229" spans="1:2" x14ac:dyDescent="0.25">
      <c r="A8229" s="57">
        <v>42142524</v>
      </c>
      <c r="B8229" s="58" t="s">
        <v>9799</v>
      </c>
    </row>
    <row r="8230" spans="1:2" x14ac:dyDescent="0.25">
      <c r="A8230" s="57">
        <v>42142525</v>
      </c>
      <c r="B8230" s="58" t="s">
        <v>6683</v>
      </c>
    </row>
    <row r="8231" spans="1:2" x14ac:dyDescent="0.25">
      <c r="A8231" s="57">
        <v>42142526</v>
      </c>
      <c r="B8231" s="58" t="s">
        <v>10433</v>
      </c>
    </row>
    <row r="8232" spans="1:2" x14ac:dyDescent="0.25">
      <c r="A8232" s="57">
        <v>42142527</v>
      </c>
      <c r="B8232" s="58" t="s">
        <v>5718</v>
      </c>
    </row>
    <row r="8233" spans="1:2" x14ac:dyDescent="0.25">
      <c r="A8233" s="57">
        <v>42142528</v>
      </c>
      <c r="B8233" s="58" t="s">
        <v>16219</v>
      </c>
    </row>
    <row r="8234" spans="1:2" x14ac:dyDescent="0.25">
      <c r="A8234" s="57">
        <v>42142529</v>
      </c>
      <c r="B8234" s="58" t="s">
        <v>5276</v>
      </c>
    </row>
    <row r="8235" spans="1:2" x14ac:dyDescent="0.25">
      <c r="A8235" s="57">
        <v>42142530</v>
      </c>
      <c r="B8235" s="58" t="s">
        <v>11167</v>
      </c>
    </row>
    <row r="8236" spans="1:2" x14ac:dyDescent="0.25">
      <c r="A8236" s="57">
        <v>42142531</v>
      </c>
      <c r="B8236" s="58" t="s">
        <v>7799</v>
      </c>
    </row>
    <row r="8237" spans="1:2" x14ac:dyDescent="0.25">
      <c r="A8237" s="57">
        <v>42142532</v>
      </c>
      <c r="B8237" s="58" t="s">
        <v>13391</v>
      </c>
    </row>
    <row r="8238" spans="1:2" x14ac:dyDescent="0.25">
      <c r="A8238" s="57">
        <v>42142601</v>
      </c>
      <c r="B8238" s="58" t="s">
        <v>6055</v>
      </c>
    </row>
    <row r="8239" spans="1:2" x14ac:dyDescent="0.25">
      <c r="A8239" s="57">
        <v>42142602</v>
      </c>
      <c r="B8239" s="58" t="s">
        <v>12016</v>
      </c>
    </row>
    <row r="8240" spans="1:2" x14ac:dyDescent="0.25">
      <c r="A8240" s="57">
        <v>42142603</v>
      </c>
      <c r="B8240" s="58" t="s">
        <v>1409</v>
      </c>
    </row>
    <row r="8241" spans="1:2" x14ac:dyDescent="0.25">
      <c r="A8241" s="57">
        <v>42142604</v>
      </c>
      <c r="B8241" s="58" t="s">
        <v>2219</v>
      </c>
    </row>
    <row r="8242" spans="1:2" x14ac:dyDescent="0.25">
      <c r="A8242" s="57">
        <v>42142605</v>
      </c>
      <c r="B8242" s="58" t="s">
        <v>12871</v>
      </c>
    </row>
    <row r="8243" spans="1:2" x14ac:dyDescent="0.25">
      <c r="A8243" s="57">
        <v>42142606</v>
      </c>
      <c r="B8243" s="58" t="s">
        <v>6875</v>
      </c>
    </row>
    <row r="8244" spans="1:2" x14ac:dyDescent="0.25">
      <c r="A8244" s="57">
        <v>42142607</v>
      </c>
      <c r="B8244" s="58" t="s">
        <v>8554</v>
      </c>
    </row>
    <row r="8245" spans="1:2" x14ac:dyDescent="0.25">
      <c r="A8245" s="57">
        <v>42142608</v>
      </c>
      <c r="B8245" s="58" t="s">
        <v>9536</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12639</v>
      </c>
    </row>
    <row r="8250" spans="1:2" x14ac:dyDescent="0.25">
      <c r="A8250" s="57">
        <v>42142613</v>
      </c>
      <c r="B8250" s="58" t="s">
        <v>4056</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13956</v>
      </c>
    </row>
    <row r="8258" spans="1:2" x14ac:dyDescent="0.25">
      <c r="A8258" s="57">
        <v>42142703</v>
      </c>
      <c r="B8258" s="58" t="s">
        <v>14289</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6505</v>
      </c>
    </row>
    <row r="8265" spans="1:2" x14ac:dyDescent="0.25">
      <c r="A8265" s="57">
        <v>42142710</v>
      </c>
      <c r="B8265" s="58" t="s">
        <v>10719</v>
      </c>
    </row>
    <row r="8266" spans="1:2" x14ac:dyDescent="0.25">
      <c r="A8266" s="57">
        <v>42142711</v>
      </c>
      <c r="B8266" s="58" t="s">
        <v>15955</v>
      </c>
    </row>
    <row r="8267" spans="1:2" x14ac:dyDescent="0.25">
      <c r="A8267" s="57">
        <v>42142712</v>
      </c>
      <c r="B8267" s="58" t="s">
        <v>11386</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4920</v>
      </c>
    </row>
    <row r="8274" spans="1:2" x14ac:dyDescent="0.25">
      <c r="A8274" s="57">
        <v>42142901</v>
      </c>
      <c r="B8274" s="58" t="s">
        <v>7500</v>
      </c>
    </row>
    <row r="8275" spans="1:2" x14ac:dyDescent="0.25">
      <c r="A8275" s="57">
        <v>42142902</v>
      </c>
      <c r="B8275" s="58" t="s">
        <v>10545</v>
      </c>
    </row>
    <row r="8276" spans="1:2" x14ac:dyDescent="0.25">
      <c r="A8276" s="57">
        <v>42142903</v>
      </c>
      <c r="B8276" s="58" t="s">
        <v>17379</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5598</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14328</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8812</v>
      </c>
    </row>
    <row r="8293" spans="1:2" x14ac:dyDescent="0.25">
      <c r="A8293" s="57">
        <v>42143201</v>
      </c>
      <c r="B8293" s="58" t="s">
        <v>14968</v>
      </c>
    </row>
    <row r="8294" spans="1:2" x14ac:dyDescent="0.25">
      <c r="A8294" s="57">
        <v>42143202</v>
      </c>
      <c r="B8294" s="58" t="s">
        <v>3974</v>
      </c>
    </row>
    <row r="8295" spans="1:2" x14ac:dyDescent="0.25">
      <c r="A8295" s="57">
        <v>42143301</v>
      </c>
      <c r="B8295" s="58" t="s">
        <v>17474</v>
      </c>
    </row>
    <row r="8296" spans="1:2" x14ac:dyDescent="0.25">
      <c r="A8296" s="57">
        <v>42143401</v>
      </c>
      <c r="B8296" s="58" t="s">
        <v>6098</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10067</v>
      </c>
    </row>
    <row r="8301" spans="1:2" x14ac:dyDescent="0.25">
      <c r="A8301" s="57">
        <v>42143505</v>
      </c>
      <c r="B8301" s="58" t="s">
        <v>11232</v>
      </c>
    </row>
    <row r="8302" spans="1:2" x14ac:dyDescent="0.25">
      <c r="A8302" s="57">
        <v>42143506</v>
      </c>
      <c r="B8302" s="58" t="s">
        <v>3587</v>
      </c>
    </row>
    <row r="8303" spans="1:2" x14ac:dyDescent="0.25">
      <c r="A8303" s="57">
        <v>42143507</v>
      </c>
      <c r="B8303" s="58" t="s">
        <v>12066</v>
      </c>
    </row>
    <row r="8304" spans="1:2" x14ac:dyDescent="0.25">
      <c r="A8304" s="57">
        <v>42143508</v>
      </c>
      <c r="B8304" s="58" t="s">
        <v>10883</v>
      </c>
    </row>
    <row r="8305" spans="1:2" x14ac:dyDescent="0.25">
      <c r="A8305" s="57">
        <v>42143509</v>
      </c>
      <c r="B8305" s="58" t="s">
        <v>11080</v>
      </c>
    </row>
    <row r="8306" spans="1:2" x14ac:dyDescent="0.25">
      <c r="A8306" s="57">
        <v>42143510</v>
      </c>
      <c r="B8306" s="58" t="s">
        <v>14715</v>
      </c>
    </row>
    <row r="8307" spans="1:2" x14ac:dyDescent="0.25">
      <c r="A8307" s="57">
        <v>42143511</v>
      </c>
      <c r="B8307" s="58" t="s">
        <v>3543</v>
      </c>
    </row>
    <row r="8308" spans="1:2" x14ac:dyDescent="0.25">
      <c r="A8308" s="57">
        <v>42143512</v>
      </c>
      <c r="B8308" s="58" t="s">
        <v>18754</v>
      </c>
    </row>
    <row r="8309" spans="1:2" x14ac:dyDescent="0.25">
      <c r="A8309" s="57">
        <v>42143513</v>
      </c>
      <c r="B8309" s="58" t="s">
        <v>4469</v>
      </c>
    </row>
    <row r="8310" spans="1:2" x14ac:dyDescent="0.25">
      <c r="A8310" s="57">
        <v>42143601</v>
      </c>
      <c r="B8310" s="58" t="s">
        <v>15934</v>
      </c>
    </row>
    <row r="8311" spans="1:2" x14ac:dyDescent="0.25">
      <c r="A8311" s="57">
        <v>42143602</v>
      </c>
      <c r="B8311" s="58" t="s">
        <v>1624</v>
      </c>
    </row>
    <row r="8312" spans="1:2" x14ac:dyDescent="0.25">
      <c r="A8312" s="57">
        <v>42143603</v>
      </c>
      <c r="B8312" s="58" t="s">
        <v>13909</v>
      </c>
    </row>
    <row r="8313" spans="1:2" x14ac:dyDescent="0.25">
      <c r="A8313" s="57">
        <v>42143604</v>
      </c>
      <c r="B8313" s="58" t="s">
        <v>13101</v>
      </c>
    </row>
    <row r="8314" spans="1:2" x14ac:dyDescent="0.25">
      <c r="A8314" s="57">
        <v>42143605</v>
      </c>
      <c r="B8314" s="58" t="s">
        <v>4936</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14025</v>
      </c>
    </row>
    <row r="8319" spans="1:2" x14ac:dyDescent="0.25">
      <c r="A8319" s="57">
        <v>42151502</v>
      </c>
      <c r="B8319" s="58" t="s">
        <v>12590</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6476</v>
      </c>
    </row>
    <row r="8324" spans="1:2" x14ac:dyDescent="0.25">
      <c r="A8324" s="57">
        <v>42151507</v>
      </c>
      <c r="B8324" s="58" t="s">
        <v>10090</v>
      </c>
    </row>
    <row r="8325" spans="1:2" x14ac:dyDescent="0.25">
      <c r="A8325" s="57">
        <v>42151601</v>
      </c>
      <c r="B8325" s="58" t="s">
        <v>1725</v>
      </c>
    </row>
    <row r="8326" spans="1:2" x14ac:dyDescent="0.25">
      <c r="A8326" s="57">
        <v>42151602</v>
      </c>
      <c r="B8326" s="58" t="s">
        <v>16551</v>
      </c>
    </row>
    <row r="8327" spans="1:2" x14ac:dyDescent="0.25">
      <c r="A8327" s="57">
        <v>42151603</v>
      </c>
      <c r="B8327" s="58" t="s">
        <v>12625</v>
      </c>
    </row>
    <row r="8328" spans="1:2" x14ac:dyDescent="0.25">
      <c r="A8328" s="57">
        <v>42151604</v>
      </c>
      <c r="B8328" s="58" t="s">
        <v>8771</v>
      </c>
    </row>
    <row r="8329" spans="1:2" x14ac:dyDescent="0.25">
      <c r="A8329" s="57">
        <v>42151605</v>
      </c>
      <c r="B8329" s="58" t="s">
        <v>13889</v>
      </c>
    </row>
    <row r="8330" spans="1:2" x14ac:dyDescent="0.25">
      <c r="A8330" s="57">
        <v>42151606</v>
      </c>
      <c r="B8330" s="58" t="s">
        <v>6570</v>
      </c>
    </row>
    <row r="8331" spans="1:2" x14ac:dyDescent="0.25">
      <c r="A8331" s="57">
        <v>42151607</v>
      </c>
      <c r="B8331" s="58" t="s">
        <v>1972</v>
      </c>
    </row>
    <row r="8332" spans="1:2" x14ac:dyDescent="0.25">
      <c r="A8332" s="57">
        <v>42151608</v>
      </c>
      <c r="B8332" s="58" t="s">
        <v>11743</v>
      </c>
    </row>
    <row r="8333" spans="1:2" x14ac:dyDescent="0.25">
      <c r="A8333" s="57">
        <v>42151609</v>
      </c>
      <c r="B8333" s="58" t="s">
        <v>14568</v>
      </c>
    </row>
    <row r="8334" spans="1:2" x14ac:dyDescent="0.25">
      <c r="A8334" s="57">
        <v>42151610</v>
      </c>
      <c r="B8334" s="58" t="s">
        <v>6606</v>
      </c>
    </row>
    <row r="8335" spans="1:2" x14ac:dyDescent="0.25">
      <c r="A8335" s="57">
        <v>42151611</v>
      </c>
      <c r="B8335" s="58" t="s">
        <v>9604</v>
      </c>
    </row>
    <row r="8336" spans="1:2" x14ac:dyDescent="0.25">
      <c r="A8336" s="57">
        <v>42151612</v>
      </c>
      <c r="B8336" s="58" t="s">
        <v>7528</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17465</v>
      </c>
    </row>
    <row r="8345" spans="1:2" x14ac:dyDescent="0.25">
      <c r="A8345" s="57">
        <v>42151621</v>
      </c>
      <c r="B8345" s="58" t="s">
        <v>6293</v>
      </c>
    </row>
    <row r="8346" spans="1:2" x14ac:dyDescent="0.25">
      <c r="A8346" s="57">
        <v>42151622</v>
      </c>
      <c r="B8346" s="58" t="s">
        <v>13007</v>
      </c>
    </row>
    <row r="8347" spans="1:2" x14ac:dyDescent="0.25">
      <c r="A8347" s="57">
        <v>42151623</v>
      </c>
      <c r="B8347" s="58" t="s">
        <v>6677</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13145</v>
      </c>
    </row>
    <row r="8352" spans="1:2" x14ac:dyDescent="0.25">
      <c r="A8352" s="57">
        <v>42151628</v>
      </c>
      <c r="B8352" s="58" t="s">
        <v>8278</v>
      </c>
    </row>
    <row r="8353" spans="1:2" x14ac:dyDescent="0.25">
      <c r="A8353" s="57">
        <v>42151629</v>
      </c>
      <c r="B8353" s="58" t="s">
        <v>5049</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15612</v>
      </c>
    </row>
    <row r="8360" spans="1:2" x14ac:dyDescent="0.25">
      <c r="A8360" s="57">
        <v>42151636</v>
      </c>
      <c r="B8360" s="58" t="s">
        <v>12159</v>
      </c>
    </row>
    <row r="8361" spans="1:2" x14ac:dyDescent="0.25">
      <c r="A8361" s="57">
        <v>42151637</v>
      </c>
      <c r="B8361" s="58" t="s">
        <v>15418</v>
      </c>
    </row>
    <row r="8362" spans="1:2" x14ac:dyDescent="0.25">
      <c r="A8362" s="57">
        <v>42151638</v>
      </c>
      <c r="B8362" s="58" t="s">
        <v>10860</v>
      </c>
    </row>
    <row r="8363" spans="1:2" x14ac:dyDescent="0.25">
      <c r="A8363" s="57">
        <v>42151639</v>
      </c>
      <c r="B8363" s="58" t="s">
        <v>9538</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11573</v>
      </c>
    </row>
    <row r="8368" spans="1:2" x14ac:dyDescent="0.25">
      <c r="A8368" s="57">
        <v>42151644</v>
      </c>
      <c r="B8368" s="58" t="s">
        <v>14314</v>
      </c>
    </row>
    <row r="8369" spans="1:2" x14ac:dyDescent="0.25">
      <c r="A8369" s="57">
        <v>42151645</v>
      </c>
      <c r="B8369" s="58" t="s">
        <v>1425</v>
      </c>
    </row>
    <row r="8370" spans="1:2" x14ac:dyDescent="0.25">
      <c r="A8370" s="57">
        <v>42151646</v>
      </c>
      <c r="B8370" s="58" t="s">
        <v>1651</v>
      </c>
    </row>
    <row r="8371" spans="1:2" x14ac:dyDescent="0.25">
      <c r="A8371" s="57">
        <v>42151647</v>
      </c>
      <c r="B8371" s="58" t="s">
        <v>12611</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12968</v>
      </c>
    </row>
    <row r="8376" spans="1:2" x14ac:dyDescent="0.25">
      <c r="A8376" s="57">
        <v>42151653</v>
      </c>
      <c r="B8376" s="58" t="s">
        <v>14159</v>
      </c>
    </row>
    <row r="8377" spans="1:2" x14ac:dyDescent="0.25">
      <c r="A8377" s="57">
        <v>42151654</v>
      </c>
      <c r="B8377" s="58" t="s">
        <v>2202</v>
      </c>
    </row>
    <row r="8378" spans="1:2" x14ac:dyDescent="0.25">
      <c r="A8378" s="57">
        <v>42151655</v>
      </c>
      <c r="B8378" s="58" t="s">
        <v>14625</v>
      </c>
    </row>
    <row r="8379" spans="1:2" x14ac:dyDescent="0.25">
      <c r="A8379" s="57">
        <v>42151656</v>
      </c>
      <c r="B8379" s="58" t="s">
        <v>5991</v>
      </c>
    </row>
    <row r="8380" spans="1:2" x14ac:dyDescent="0.25">
      <c r="A8380" s="57">
        <v>42151657</v>
      </c>
      <c r="B8380" s="58" t="s">
        <v>17325</v>
      </c>
    </row>
    <row r="8381" spans="1:2" x14ac:dyDescent="0.25">
      <c r="A8381" s="57">
        <v>42151658</v>
      </c>
      <c r="B8381" s="58" t="s">
        <v>6573</v>
      </c>
    </row>
    <row r="8382" spans="1:2" x14ac:dyDescent="0.25">
      <c r="A8382" s="57">
        <v>42151659</v>
      </c>
      <c r="B8382" s="58" t="s">
        <v>15833</v>
      </c>
    </row>
    <row r="8383" spans="1:2" x14ac:dyDescent="0.25">
      <c r="A8383" s="57">
        <v>42151660</v>
      </c>
      <c r="B8383" s="58" t="s">
        <v>15124</v>
      </c>
    </row>
    <row r="8384" spans="1:2" x14ac:dyDescent="0.25">
      <c r="A8384" s="57">
        <v>42151661</v>
      </c>
      <c r="B8384" s="58" t="s">
        <v>10322</v>
      </c>
    </row>
    <row r="8385" spans="1:2" x14ac:dyDescent="0.25">
      <c r="A8385" s="57">
        <v>42151662</v>
      </c>
      <c r="B8385" s="58" t="s">
        <v>10761</v>
      </c>
    </row>
    <row r="8386" spans="1:2" x14ac:dyDescent="0.25">
      <c r="A8386" s="57">
        <v>42151663</v>
      </c>
      <c r="B8386" s="58" t="s">
        <v>13637</v>
      </c>
    </row>
    <row r="8387" spans="1:2" x14ac:dyDescent="0.25">
      <c r="A8387" s="57">
        <v>42151664</v>
      </c>
      <c r="B8387" s="58" t="s">
        <v>3824</v>
      </c>
    </row>
    <row r="8388" spans="1:2" x14ac:dyDescent="0.25">
      <c r="A8388" s="57">
        <v>42151665</v>
      </c>
      <c r="B8388" s="58" t="s">
        <v>5183</v>
      </c>
    </row>
    <row r="8389" spans="1:2" x14ac:dyDescent="0.25">
      <c r="A8389" s="57">
        <v>42151666</v>
      </c>
      <c r="B8389" s="58" t="s">
        <v>11824</v>
      </c>
    </row>
    <row r="8390" spans="1:2" x14ac:dyDescent="0.25">
      <c r="A8390" s="57">
        <v>42151667</v>
      </c>
      <c r="B8390" s="58" t="s">
        <v>6747</v>
      </c>
    </row>
    <row r="8391" spans="1:2" x14ac:dyDescent="0.25">
      <c r="A8391" s="57">
        <v>42151668</v>
      </c>
      <c r="B8391" s="58" t="s">
        <v>5400</v>
      </c>
    </row>
    <row r="8392" spans="1:2" x14ac:dyDescent="0.25">
      <c r="A8392" s="57">
        <v>42151669</v>
      </c>
      <c r="B8392" s="58" t="s">
        <v>9408</v>
      </c>
    </row>
    <row r="8393" spans="1:2" x14ac:dyDescent="0.25">
      <c r="A8393" s="57">
        <v>42151670</v>
      </c>
      <c r="B8393" s="58" t="s">
        <v>14446</v>
      </c>
    </row>
    <row r="8394" spans="1:2" x14ac:dyDescent="0.25">
      <c r="A8394" s="57">
        <v>42151671</v>
      </c>
      <c r="B8394" s="58" t="s">
        <v>9908</v>
      </c>
    </row>
    <row r="8395" spans="1:2" x14ac:dyDescent="0.25">
      <c r="A8395" s="57">
        <v>42151672</v>
      </c>
      <c r="B8395" s="58" t="s">
        <v>2898</v>
      </c>
    </row>
    <row r="8396" spans="1:2" x14ac:dyDescent="0.25">
      <c r="A8396" s="57">
        <v>42151673</v>
      </c>
      <c r="B8396" s="58" t="s">
        <v>11310</v>
      </c>
    </row>
    <row r="8397" spans="1:2" x14ac:dyDescent="0.25">
      <c r="A8397" s="57">
        <v>42151674</v>
      </c>
      <c r="B8397" s="58" t="s">
        <v>15985</v>
      </c>
    </row>
    <row r="8398" spans="1:2" x14ac:dyDescent="0.25">
      <c r="A8398" s="57">
        <v>42151675</v>
      </c>
      <c r="B8398" s="58" t="s">
        <v>4307</v>
      </c>
    </row>
    <row r="8399" spans="1:2" x14ac:dyDescent="0.25">
      <c r="A8399" s="57">
        <v>42151676</v>
      </c>
      <c r="B8399" s="58" t="s">
        <v>13962</v>
      </c>
    </row>
    <row r="8400" spans="1:2" x14ac:dyDescent="0.25">
      <c r="A8400" s="57">
        <v>42151677</v>
      </c>
      <c r="B8400" s="58" t="s">
        <v>8731</v>
      </c>
    </row>
    <row r="8401" spans="1:2" x14ac:dyDescent="0.25">
      <c r="A8401" s="57">
        <v>42151678</v>
      </c>
      <c r="B8401" s="58" t="s">
        <v>3642</v>
      </c>
    </row>
    <row r="8402" spans="1:2" x14ac:dyDescent="0.25">
      <c r="A8402" s="57">
        <v>42151679</v>
      </c>
      <c r="B8402" s="58" t="s">
        <v>11200</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9972</v>
      </c>
    </row>
    <row r="8415" spans="1:2" x14ac:dyDescent="0.25">
      <c r="A8415" s="57">
        <v>42151806</v>
      </c>
      <c r="B8415" s="58" t="s">
        <v>10285</v>
      </c>
    </row>
    <row r="8416" spans="1:2" x14ac:dyDescent="0.25">
      <c r="A8416" s="57">
        <v>42151807</v>
      </c>
      <c r="B8416" s="58" t="s">
        <v>9633</v>
      </c>
    </row>
    <row r="8417" spans="1:2" x14ac:dyDescent="0.25">
      <c r="A8417" s="57">
        <v>42151808</v>
      </c>
      <c r="B8417" s="58" t="s">
        <v>8323</v>
      </c>
    </row>
    <row r="8418" spans="1:2" x14ac:dyDescent="0.25">
      <c r="A8418" s="57">
        <v>42151809</v>
      </c>
      <c r="B8418" s="58" t="s">
        <v>12044</v>
      </c>
    </row>
    <row r="8419" spans="1:2" x14ac:dyDescent="0.25">
      <c r="A8419" s="57">
        <v>42151810</v>
      </c>
      <c r="B8419" s="58" t="s">
        <v>837</v>
      </c>
    </row>
    <row r="8420" spans="1:2" x14ac:dyDescent="0.25">
      <c r="A8420" s="57">
        <v>42151811</v>
      </c>
      <c r="B8420" s="58" t="s">
        <v>12167</v>
      </c>
    </row>
    <row r="8421" spans="1:2" x14ac:dyDescent="0.25">
      <c r="A8421" s="57">
        <v>42151812</v>
      </c>
      <c r="B8421" s="58" t="s">
        <v>11121</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5955</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10558</v>
      </c>
    </row>
    <row r="8431" spans="1:2" x14ac:dyDescent="0.25">
      <c r="A8431" s="57">
        <v>42151906</v>
      </c>
      <c r="B8431" s="58" t="s">
        <v>5082</v>
      </c>
    </row>
    <row r="8432" spans="1:2" x14ac:dyDescent="0.25">
      <c r="A8432" s="57">
        <v>42151907</v>
      </c>
      <c r="B8432" s="58" t="s">
        <v>12835</v>
      </c>
    </row>
    <row r="8433" spans="1:2" x14ac:dyDescent="0.25">
      <c r="A8433" s="57">
        <v>42151908</v>
      </c>
      <c r="B8433" s="58" t="s">
        <v>1672</v>
      </c>
    </row>
    <row r="8434" spans="1:2" x14ac:dyDescent="0.25">
      <c r="A8434" s="57">
        <v>42151909</v>
      </c>
      <c r="B8434" s="58" t="s">
        <v>11776</v>
      </c>
    </row>
    <row r="8435" spans="1:2" x14ac:dyDescent="0.25">
      <c r="A8435" s="57">
        <v>42151910</v>
      </c>
      <c r="B8435" s="58" t="s">
        <v>11353</v>
      </c>
    </row>
    <row r="8436" spans="1:2" x14ac:dyDescent="0.25">
      <c r="A8436" s="57">
        <v>42151911</v>
      </c>
      <c r="B8436" s="58" t="s">
        <v>14495</v>
      </c>
    </row>
    <row r="8437" spans="1:2" x14ac:dyDescent="0.25">
      <c r="A8437" s="57">
        <v>42151912</v>
      </c>
      <c r="B8437" s="58" t="s">
        <v>15204</v>
      </c>
    </row>
    <row r="8438" spans="1:2" x14ac:dyDescent="0.25">
      <c r="A8438" s="57">
        <v>42152001</v>
      </c>
      <c r="B8438" s="58" t="s">
        <v>17418</v>
      </c>
    </row>
    <row r="8439" spans="1:2" x14ac:dyDescent="0.25">
      <c r="A8439" s="57">
        <v>42152002</v>
      </c>
      <c r="B8439" s="58" t="s">
        <v>4755</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13972</v>
      </c>
    </row>
    <row r="8445" spans="1:2" x14ac:dyDescent="0.25">
      <c r="A8445" s="57">
        <v>42152008</v>
      </c>
      <c r="B8445" s="58" t="s">
        <v>10017</v>
      </c>
    </row>
    <row r="8446" spans="1:2" x14ac:dyDescent="0.25">
      <c r="A8446" s="57">
        <v>42152009</v>
      </c>
      <c r="B8446" s="58" t="s">
        <v>17543</v>
      </c>
    </row>
    <row r="8447" spans="1:2" x14ac:dyDescent="0.25">
      <c r="A8447" s="57">
        <v>42152010</v>
      </c>
      <c r="B8447" s="58" t="s">
        <v>2007</v>
      </c>
    </row>
    <row r="8448" spans="1:2" x14ac:dyDescent="0.25">
      <c r="A8448" s="57">
        <v>42152011</v>
      </c>
      <c r="B8448" s="58" t="s">
        <v>4401</v>
      </c>
    </row>
    <row r="8449" spans="1:2" x14ac:dyDescent="0.25">
      <c r="A8449" s="57">
        <v>42152012</v>
      </c>
      <c r="B8449" s="58" t="s">
        <v>17376</v>
      </c>
    </row>
    <row r="8450" spans="1:2" x14ac:dyDescent="0.25">
      <c r="A8450" s="57">
        <v>42152013</v>
      </c>
      <c r="B8450" s="58" t="s">
        <v>1556</v>
      </c>
    </row>
    <row r="8451" spans="1:2" x14ac:dyDescent="0.25">
      <c r="A8451" s="57">
        <v>42152014</v>
      </c>
      <c r="B8451" s="58" t="s">
        <v>13077</v>
      </c>
    </row>
    <row r="8452" spans="1:2" x14ac:dyDescent="0.25">
      <c r="A8452" s="57">
        <v>42152101</v>
      </c>
      <c r="B8452" s="58" t="s">
        <v>12252</v>
      </c>
    </row>
    <row r="8453" spans="1:2" x14ac:dyDescent="0.25">
      <c r="A8453" s="57">
        <v>42152102</v>
      </c>
      <c r="B8453" s="58" t="s">
        <v>1209</v>
      </c>
    </row>
    <row r="8454" spans="1:2" x14ac:dyDescent="0.25">
      <c r="A8454" s="57">
        <v>42152103</v>
      </c>
      <c r="B8454" s="58" t="s">
        <v>16085</v>
      </c>
    </row>
    <row r="8455" spans="1:2" x14ac:dyDescent="0.25">
      <c r="A8455" s="57">
        <v>42152104</v>
      </c>
      <c r="B8455" s="58" t="s">
        <v>7977</v>
      </c>
    </row>
    <row r="8456" spans="1:2" x14ac:dyDescent="0.25">
      <c r="A8456" s="57">
        <v>42152105</v>
      </c>
      <c r="B8456" s="58" t="s">
        <v>13490</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18066</v>
      </c>
    </row>
    <row r="8463" spans="1:2" x14ac:dyDescent="0.25">
      <c r="A8463" s="57">
        <v>42152112</v>
      </c>
      <c r="B8463" s="58" t="s">
        <v>14504</v>
      </c>
    </row>
    <row r="8464" spans="1:2" x14ac:dyDescent="0.25">
      <c r="A8464" s="57">
        <v>42152113</v>
      </c>
      <c r="B8464" s="58" t="s">
        <v>10760</v>
      </c>
    </row>
    <row r="8465" spans="1:2" x14ac:dyDescent="0.25">
      <c r="A8465" s="57">
        <v>42152114</v>
      </c>
      <c r="B8465" s="58" t="s">
        <v>2723</v>
      </c>
    </row>
    <row r="8466" spans="1:2" x14ac:dyDescent="0.25">
      <c r="A8466" s="57">
        <v>42152115</v>
      </c>
      <c r="B8466" s="58" t="s">
        <v>15075</v>
      </c>
    </row>
    <row r="8467" spans="1:2" x14ac:dyDescent="0.25">
      <c r="A8467" s="57">
        <v>42152201</v>
      </c>
      <c r="B8467" s="58" t="s">
        <v>16038</v>
      </c>
    </row>
    <row r="8468" spans="1:2" x14ac:dyDescent="0.25">
      <c r="A8468" s="57">
        <v>42152202</v>
      </c>
      <c r="B8468" s="58" t="s">
        <v>5591</v>
      </c>
    </row>
    <row r="8469" spans="1:2" x14ac:dyDescent="0.25">
      <c r="A8469" s="57">
        <v>42152203</v>
      </c>
      <c r="B8469" s="58" t="s">
        <v>12932</v>
      </c>
    </row>
    <row r="8470" spans="1:2" x14ac:dyDescent="0.25">
      <c r="A8470" s="57">
        <v>42152204</v>
      </c>
      <c r="B8470" s="58" t="s">
        <v>12543</v>
      </c>
    </row>
    <row r="8471" spans="1:2" x14ac:dyDescent="0.25">
      <c r="A8471" s="57">
        <v>42152205</v>
      </c>
      <c r="B8471" s="58" t="s">
        <v>18548</v>
      </c>
    </row>
    <row r="8472" spans="1:2" x14ac:dyDescent="0.25">
      <c r="A8472" s="57">
        <v>42152206</v>
      </c>
      <c r="B8472" s="58" t="s">
        <v>10751</v>
      </c>
    </row>
    <row r="8473" spans="1:2" x14ac:dyDescent="0.25">
      <c r="A8473" s="57">
        <v>42152207</v>
      </c>
      <c r="B8473" s="58" t="s">
        <v>4782</v>
      </c>
    </row>
    <row r="8474" spans="1:2" x14ac:dyDescent="0.25">
      <c r="A8474" s="57">
        <v>42152208</v>
      </c>
      <c r="B8474" s="58" t="s">
        <v>14995</v>
      </c>
    </row>
    <row r="8475" spans="1:2" x14ac:dyDescent="0.25">
      <c r="A8475" s="57">
        <v>42152209</v>
      </c>
      <c r="B8475" s="58" t="s">
        <v>14862</v>
      </c>
    </row>
    <row r="8476" spans="1:2" x14ac:dyDescent="0.25">
      <c r="A8476" s="57">
        <v>42152210</v>
      </c>
      <c r="B8476" s="58" t="s">
        <v>11693</v>
      </c>
    </row>
    <row r="8477" spans="1:2" x14ac:dyDescent="0.25">
      <c r="A8477" s="57">
        <v>42152211</v>
      </c>
      <c r="B8477" s="58" t="s">
        <v>16338</v>
      </c>
    </row>
    <row r="8478" spans="1:2" x14ac:dyDescent="0.25">
      <c r="A8478" s="57">
        <v>42152212</v>
      </c>
      <c r="B8478" s="58" t="s">
        <v>17533</v>
      </c>
    </row>
    <row r="8479" spans="1:2" x14ac:dyDescent="0.25">
      <c r="A8479" s="57">
        <v>42152213</v>
      </c>
      <c r="B8479" s="58" t="s">
        <v>11663</v>
      </c>
    </row>
    <row r="8480" spans="1:2" x14ac:dyDescent="0.25">
      <c r="A8480" s="57">
        <v>42152214</v>
      </c>
      <c r="B8480" s="58" t="s">
        <v>18499</v>
      </c>
    </row>
    <row r="8481" spans="1:2" x14ac:dyDescent="0.25">
      <c r="A8481" s="57">
        <v>42152215</v>
      </c>
      <c r="B8481" s="58" t="s">
        <v>13308</v>
      </c>
    </row>
    <row r="8482" spans="1:2" x14ac:dyDescent="0.25">
      <c r="A8482" s="57">
        <v>42152216</v>
      </c>
      <c r="B8482" s="58" t="s">
        <v>1082</v>
      </c>
    </row>
    <row r="8483" spans="1:2" x14ac:dyDescent="0.25">
      <c r="A8483" s="57">
        <v>42152217</v>
      </c>
      <c r="B8483" s="58" t="s">
        <v>12837</v>
      </c>
    </row>
    <row r="8484" spans="1:2" x14ac:dyDescent="0.25">
      <c r="A8484" s="57">
        <v>42152218</v>
      </c>
      <c r="B8484" s="58" t="s">
        <v>9168</v>
      </c>
    </row>
    <row r="8485" spans="1:2" x14ac:dyDescent="0.25">
      <c r="A8485" s="57">
        <v>42152219</v>
      </c>
      <c r="B8485" s="58" t="s">
        <v>13057</v>
      </c>
    </row>
    <row r="8486" spans="1:2" x14ac:dyDescent="0.25">
      <c r="A8486" s="57">
        <v>42152220</v>
      </c>
      <c r="B8486" s="58" t="s">
        <v>12425</v>
      </c>
    </row>
    <row r="8487" spans="1:2" x14ac:dyDescent="0.25">
      <c r="A8487" s="57">
        <v>42152221</v>
      </c>
      <c r="B8487" s="58" t="s">
        <v>16645</v>
      </c>
    </row>
    <row r="8488" spans="1:2" x14ac:dyDescent="0.25">
      <c r="A8488" s="57">
        <v>42152222</v>
      </c>
      <c r="B8488" s="58" t="s">
        <v>13723</v>
      </c>
    </row>
    <row r="8489" spans="1:2" x14ac:dyDescent="0.25">
      <c r="A8489" s="57">
        <v>42152223</v>
      </c>
      <c r="B8489" s="58" t="s">
        <v>18220</v>
      </c>
    </row>
    <row r="8490" spans="1:2" x14ac:dyDescent="0.25">
      <c r="A8490" s="57">
        <v>42152224</v>
      </c>
      <c r="B8490" s="58" t="s">
        <v>7736</v>
      </c>
    </row>
    <row r="8491" spans="1:2" x14ac:dyDescent="0.25">
      <c r="A8491" s="57">
        <v>42152301</v>
      </c>
      <c r="B8491" s="58" t="s">
        <v>2182</v>
      </c>
    </row>
    <row r="8492" spans="1:2" x14ac:dyDescent="0.25">
      <c r="A8492" s="57">
        <v>42152302</v>
      </c>
      <c r="B8492" s="58" t="s">
        <v>12730</v>
      </c>
    </row>
    <row r="8493" spans="1:2" x14ac:dyDescent="0.25">
      <c r="A8493" s="57">
        <v>42152303</v>
      </c>
      <c r="B8493" s="58" t="s">
        <v>11509</v>
      </c>
    </row>
    <row r="8494" spans="1:2" x14ac:dyDescent="0.25">
      <c r="A8494" s="57">
        <v>42152304</v>
      </c>
      <c r="B8494" s="58" t="s">
        <v>11108</v>
      </c>
    </row>
    <row r="8495" spans="1:2" x14ac:dyDescent="0.25">
      <c r="A8495" s="57">
        <v>42152305</v>
      </c>
      <c r="B8495" s="58" t="s">
        <v>18294</v>
      </c>
    </row>
    <row r="8496" spans="1:2" x14ac:dyDescent="0.25">
      <c r="A8496" s="57">
        <v>42152306</v>
      </c>
      <c r="B8496" s="58" t="s">
        <v>18363</v>
      </c>
    </row>
    <row r="8497" spans="1:2" x14ac:dyDescent="0.25">
      <c r="A8497" s="57">
        <v>42152307</v>
      </c>
      <c r="B8497" s="58" t="s">
        <v>10850</v>
      </c>
    </row>
    <row r="8498" spans="1:2" x14ac:dyDescent="0.25">
      <c r="A8498" s="57">
        <v>42152401</v>
      </c>
      <c r="B8498" s="58" t="s">
        <v>2687</v>
      </c>
    </row>
    <row r="8499" spans="1:2" x14ac:dyDescent="0.25">
      <c r="A8499" s="57">
        <v>42152402</v>
      </c>
      <c r="B8499" s="58" t="s">
        <v>5938</v>
      </c>
    </row>
    <row r="8500" spans="1:2" x14ac:dyDescent="0.25">
      <c r="A8500" s="57">
        <v>42152403</v>
      </c>
      <c r="B8500" s="58" t="s">
        <v>18450</v>
      </c>
    </row>
    <row r="8501" spans="1:2" x14ac:dyDescent="0.25">
      <c r="A8501" s="57">
        <v>42152404</v>
      </c>
      <c r="B8501" s="58" t="s">
        <v>10004</v>
      </c>
    </row>
    <row r="8502" spans="1:2" x14ac:dyDescent="0.25">
      <c r="A8502" s="57">
        <v>42152405</v>
      </c>
      <c r="B8502" s="58" t="s">
        <v>8143</v>
      </c>
    </row>
    <row r="8503" spans="1:2" x14ac:dyDescent="0.25">
      <c r="A8503" s="57">
        <v>42152406</v>
      </c>
      <c r="B8503" s="58" t="s">
        <v>2038</v>
      </c>
    </row>
    <row r="8504" spans="1:2" x14ac:dyDescent="0.25">
      <c r="A8504" s="57">
        <v>42152407</v>
      </c>
      <c r="B8504" s="58" t="s">
        <v>14669</v>
      </c>
    </row>
    <row r="8505" spans="1:2" x14ac:dyDescent="0.25">
      <c r="A8505" s="57">
        <v>42152408</v>
      </c>
      <c r="B8505" s="58" t="s">
        <v>5712</v>
      </c>
    </row>
    <row r="8506" spans="1:2" x14ac:dyDescent="0.25">
      <c r="A8506" s="57">
        <v>42152409</v>
      </c>
      <c r="B8506" s="58" t="s">
        <v>7538</v>
      </c>
    </row>
    <row r="8507" spans="1:2" x14ac:dyDescent="0.25">
      <c r="A8507" s="57">
        <v>42152410</v>
      </c>
      <c r="B8507" s="58" t="s">
        <v>8912</v>
      </c>
    </row>
    <row r="8508" spans="1:2" x14ac:dyDescent="0.25">
      <c r="A8508" s="57">
        <v>42152411</v>
      </c>
      <c r="B8508" s="58" t="s">
        <v>15224</v>
      </c>
    </row>
    <row r="8509" spans="1:2" x14ac:dyDescent="0.25">
      <c r="A8509" s="57">
        <v>42152412</v>
      </c>
      <c r="B8509" s="58" t="s">
        <v>10282</v>
      </c>
    </row>
    <row r="8510" spans="1:2" x14ac:dyDescent="0.25">
      <c r="A8510" s="57">
        <v>42152413</v>
      </c>
      <c r="B8510" s="58" t="s">
        <v>982</v>
      </c>
    </row>
    <row r="8511" spans="1:2" x14ac:dyDescent="0.25">
      <c r="A8511" s="57">
        <v>42152414</v>
      </c>
      <c r="B8511" s="58" t="s">
        <v>9674</v>
      </c>
    </row>
    <row r="8512" spans="1:2" x14ac:dyDescent="0.25">
      <c r="A8512" s="57">
        <v>42152415</v>
      </c>
      <c r="B8512" s="58" t="s">
        <v>18267</v>
      </c>
    </row>
    <row r="8513" spans="1:2" x14ac:dyDescent="0.25">
      <c r="A8513" s="57">
        <v>42152416</v>
      </c>
      <c r="B8513" s="58" t="s">
        <v>11885</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6144</v>
      </c>
    </row>
    <row r="8518" spans="1:2" x14ac:dyDescent="0.25">
      <c r="A8518" s="57">
        <v>42152421</v>
      </c>
      <c r="B8518" s="58" t="s">
        <v>17143</v>
      </c>
    </row>
    <row r="8519" spans="1:2" x14ac:dyDescent="0.25">
      <c r="A8519" s="57">
        <v>42152422</v>
      </c>
      <c r="B8519" s="58" t="s">
        <v>11589</v>
      </c>
    </row>
    <row r="8520" spans="1:2" x14ac:dyDescent="0.25">
      <c r="A8520" s="57">
        <v>42152423</v>
      </c>
      <c r="B8520" s="58" t="s">
        <v>3040</v>
      </c>
    </row>
    <row r="8521" spans="1:2" x14ac:dyDescent="0.25">
      <c r="A8521" s="57">
        <v>42152424</v>
      </c>
      <c r="B8521" s="58" t="s">
        <v>13166</v>
      </c>
    </row>
    <row r="8522" spans="1:2" x14ac:dyDescent="0.25">
      <c r="A8522" s="57">
        <v>42152425</v>
      </c>
      <c r="B8522" s="58" t="s">
        <v>3984</v>
      </c>
    </row>
    <row r="8523" spans="1:2" x14ac:dyDescent="0.25">
      <c r="A8523" s="57">
        <v>42152426</v>
      </c>
      <c r="B8523" s="58" t="s">
        <v>329</v>
      </c>
    </row>
    <row r="8524" spans="1:2" x14ac:dyDescent="0.25">
      <c r="A8524" s="57">
        <v>42152427</v>
      </c>
      <c r="B8524" s="58" t="s">
        <v>9380</v>
      </c>
    </row>
    <row r="8525" spans="1:2" x14ac:dyDescent="0.25">
      <c r="A8525" s="57">
        <v>42152428</v>
      </c>
      <c r="B8525" s="58" t="s">
        <v>15544</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6034</v>
      </c>
    </row>
    <row r="8532" spans="1:2" x14ac:dyDescent="0.25">
      <c r="A8532" s="57">
        <v>42152435</v>
      </c>
      <c r="B8532" s="58" t="s">
        <v>7957</v>
      </c>
    </row>
    <row r="8533" spans="1:2" x14ac:dyDescent="0.25">
      <c r="A8533" s="57">
        <v>42152436</v>
      </c>
      <c r="B8533" s="58" t="s">
        <v>4994</v>
      </c>
    </row>
    <row r="8534" spans="1:2" x14ac:dyDescent="0.25">
      <c r="A8534" s="57">
        <v>42152437</v>
      </c>
      <c r="B8534" s="58" t="s">
        <v>13560</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17096</v>
      </c>
    </row>
    <row r="8539" spans="1:2" x14ac:dyDescent="0.25">
      <c r="A8539" s="57">
        <v>42152442</v>
      </c>
      <c r="B8539" s="58" t="s">
        <v>173</v>
      </c>
    </row>
    <row r="8540" spans="1:2" x14ac:dyDescent="0.25">
      <c r="A8540" s="57">
        <v>42152443</v>
      </c>
      <c r="B8540" s="58" t="s">
        <v>17298</v>
      </c>
    </row>
    <row r="8541" spans="1:2" x14ac:dyDescent="0.25">
      <c r="A8541" s="57">
        <v>42152444</v>
      </c>
      <c r="B8541" s="58" t="s">
        <v>13647</v>
      </c>
    </row>
    <row r="8542" spans="1:2" x14ac:dyDescent="0.25">
      <c r="A8542" s="57">
        <v>42152445</v>
      </c>
      <c r="B8542" s="58" t="s">
        <v>15451</v>
      </c>
    </row>
    <row r="8543" spans="1:2" x14ac:dyDescent="0.25">
      <c r="A8543" s="57">
        <v>42152446</v>
      </c>
      <c r="B8543" s="58" t="s">
        <v>14209</v>
      </c>
    </row>
    <row r="8544" spans="1:2" x14ac:dyDescent="0.25">
      <c r="A8544" s="57">
        <v>42152447</v>
      </c>
      <c r="B8544" s="58" t="s">
        <v>11287</v>
      </c>
    </row>
    <row r="8545" spans="1:2" x14ac:dyDescent="0.25">
      <c r="A8545" s="57">
        <v>42152449</v>
      </c>
      <c r="B8545" s="58" t="s">
        <v>10377</v>
      </c>
    </row>
    <row r="8546" spans="1:2" x14ac:dyDescent="0.25">
      <c r="A8546" s="57">
        <v>42152450</v>
      </c>
      <c r="B8546" s="58" t="s">
        <v>6403</v>
      </c>
    </row>
    <row r="8547" spans="1:2" x14ac:dyDescent="0.25">
      <c r="A8547" s="57">
        <v>42152451</v>
      </c>
      <c r="B8547" s="58" t="s">
        <v>3332</v>
      </c>
    </row>
    <row r="8548" spans="1:2" x14ac:dyDescent="0.25">
      <c r="A8548" s="57">
        <v>42152452</v>
      </c>
      <c r="B8548" s="58" t="s">
        <v>5842</v>
      </c>
    </row>
    <row r="8549" spans="1:2" x14ac:dyDescent="0.25">
      <c r="A8549" s="57">
        <v>42152453</v>
      </c>
      <c r="B8549" s="58" t="s">
        <v>14052</v>
      </c>
    </row>
    <row r="8550" spans="1:2" x14ac:dyDescent="0.25">
      <c r="A8550" s="57">
        <v>42152454</v>
      </c>
      <c r="B8550" s="58" t="s">
        <v>15439</v>
      </c>
    </row>
    <row r="8551" spans="1:2" x14ac:dyDescent="0.25">
      <c r="A8551" s="57">
        <v>42152455</v>
      </c>
      <c r="B8551" s="58" t="s">
        <v>13738</v>
      </c>
    </row>
    <row r="8552" spans="1:2" x14ac:dyDescent="0.25">
      <c r="A8552" s="57">
        <v>42152456</v>
      </c>
      <c r="B8552" s="58" t="s">
        <v>16383</v>
      </c>
    </row>
    <row r="8553" spans="1:2" x14ac:dyDescent="0.25">
      <c r="A8553" s="57">
        <v>42152457</v>
      </c>
      <c r="B8553" s="58" t="s">
        <v>15381</v>
      </c>
    </row>
    <row r="8554" spans="1:2" x14ac:dyDescent="0.25">
      <c r="A8554" s="57">
        <v>42152458</v>
      </c>
      <c r="B8554" s="58" t="s">
        <v>11864</v>
      </c>
    </row>
    <row r="8555" spans="1:2" x14ac:dyDescent="0.25">
      <c r="A8555" s="57">
        <v>42152459</v>
      </c>
      <c r="B8555" s="58" t="s">
        <v>2334</v>
      </c>
    </row>
    <row r="8556" spans="1:2" x14ac:dyDescent="0.25">
      <c r="A8556" s="57">
        <v>42152460</v>
      </c>
      <c r="B8556" s="58" t="s">
        <v>8917</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10119</v>
      </c>
    </row>
    <row r="8563" spans="1:2" x14ac:dyDescent="0.25">
      <c r="A8563" s="57">
        <v>42152502</v>
      </c>
      <c r="B8563" s="58" t="s">
        <v>10178</v>
      </c>
    </row>
    <row r="8564" spans="1:2" x14ac:dyDescent="0.25">
      <c r="A8564" s="57">
        <v>42152503</v>
      </c>
      <c r="B8564" s="58" t="s">
        <v>8305</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10352</v>
      </c>
    </row>
    <row r="8571" spans="1:2" x14ac:dyDescent="0.25">
      <c r="A8571" s="57">
        <v>42152510</v>
      </c>
      <c r="B8571" s="58" t="s">
        <v>10206</v>
      </c>
    </row>
    <row r="8572" spans="1:2" x14ac:dyDescent="0.25">
      <c r="A8572" s="57">
        <v>42152511</v>
      </c>
      <c r="B8572" s="58" t="s">
        <v>1979</v>
      </c>
    </row>
    <row r="8573" spans="1:2" x14ac:dyDescent="0.25">
      <c r="A8573" s="57">
        <v>42152512</v>
      </c>
      <c r="B8573" s="58" t="s">
        <v>8991</v>
      </c>
    </row>
    <row r="8574" spans="1:2" x14ac:dyDescent="0.25">
      <c r="A8574" s="57">
        <v>42152513</v>
      </c>
      <c r="B8574" s="58" t="s">
        <v>17245</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9876</v>
      </c>
    </row>
    <row r="8579" spans="1:2" x14ac:dyDescent="0.25">
      <c r="A8579" s="57">
        <v>42152519</v>
      </c>
      <c r="B8579" s="58" t="s">
        <v>6490</v>
      </c>
    </row>
    <row r="8580" spans="1:2" x14ac:dyDescent="0.25">
      <c r="A8580" s="57">
        <v>42152520</v>
      </c>
      <c r="B8580" s="58" t="s">
        <v>9686</v>
      </c>
    </row>
    <row r="8581" spans="1:2" x14ac:dyDescent="0.25">
      <c r="A8581" s="57">
        <v>42152601</v>
      </c>
      <c r="B8581" s="58" t="s">
        <v>16369</v>
      </c>
    </row>
    <row r="8582" spans="1:2" x14ac:dyDescent="0.25">
      <c r="A8582" s="57">
        <v>42152602</v>
      </c>
      <c r="B8582" s="58" t="s">
        <v>17883</v>
      </c>
    </row>
    <row r="8583" spans="1:2" x14ac:dyDescent="0.25">
      <c r="A8583" s="57">
        <v>42152603</v>
      </c>
      <c r="B8583" s="58" t="s">
        <v>13576</v>
      </c>
    </row>
    <row r="8584" spans="1:2" x14ac:dyDescent="0.25">
      <c r="A8584" s="57">
        <v>42152604</v>
      </c>
      <c r="B8584" s="58" t="s">
        <v>16297</v>
      </c>
    </row>
    <row r="8585" spans="1:2" x14ac:dyDescent="0.25">
      <c r="A8585" s="57">
        <v>42152605</v>
      </c>
      <c r="B8585" s="58" t="s">
        <v>13489</v>
      </c>
    </row>
    <row r="8586" spans="1:2" x14ac:dyDescent="0.25">
      <c r="A8586" s="57">
        <v>42152606</v>
      </c>
      <c r="B8586" s="58" t="s">
        <v>16240</v>
      </c>
    </row>
    <row r="8587" spans="1:2" x14ac:dyDescent="0.25">
      <c r="A8587" s="57">
        <v>42152607</v>
      </c>
      <c r="B8587" s="58" t="s">
        <v>2466</v>
      </c>
    </row>
    <row r="8588" spans="1:2" x14ac:dyDescent="0.25">
      <c r="A8588" s="57">
        <v>42152608</v>
      </c>
      <c r="B8588" s="58" t="s">
        <v>14751</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10320</v>
      </c>
    </row>
    <row r="8595" spans="1:2" x14ac:dyDescent="0.25">
      <c r="A8595" s="57">
        <v>42152707</v>
      </c>
      <c r="B8595" s="58" t="s">
        <v>2600</v>
      </c>
    </row>
    <row r="8596" spans="1:2" x14ac:dyDescent="0.25">
      <c r="A8596" s="57">
        <v>42152708</v>
      </c>
      <c r="B8596" s="58" t="s">
        <v>5089</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12008</v>
      </c>
    </row>
    <row r="8607" spans="1:2" x14ac:dyDescent="0.25">
      <c r="A8607" s="57">
        <v>42152803</v>
      </c>
      <c r="B8607" s="58" t="s">
        <v>4482</v>
      </c>
    </row>
    <row r="8608" spans="1:2" x14ac:dyDescent="0.25">
      <c r="A8608" s="57">
        <v>42152804</v>
      </c>
      <c r="B8608" s="58" t="s">
        <v>10846</v>
      </c>
    </row>
    <row r="8609" spans="1:2" x14ac:dyDescent="0.25">
      <c r="A8609" s="57">
        <v>42152805</v>
      </c>
      <c r="B8609" s="58" t="s">
        <v>4846</v>
      </c>
    </row>
    <row r="8610" spans="1:2" x14ac:dyDescent="0.25">
      <c r="A8610" s="57">
        <v>42152806</v>
      </c>
      <c r="B8610" s="58" t="s">
        <v>5464</v>
      </c>
    </row>
    <row r="8611" spans="1:2" x14ac:dyDescent="0.25">
      <c r="A8611" s="57">
        <v>42152807</v>
      </c>
      <c r="B8611" s="58" t="s">
        <v>16801</v>
      </c>
    </row>
    <row r="8612" spans="1:2" x14ac:dyDescent="0.25">
      <c r="A8612" s="57">
        <v>42152808</v>
      </c>
      <c r="B8612" s="58" t="s">
        <v>11280</v>
      </c>
    </row>
    <row r="8613" spans="1:2" x14ac:dyDescent="0.25">
      <c r="A8613" s="57">
        <v>42152809</v>
      </c>
      <c r="B8613" s="58" t="s">
        <v>11704</v>
      </c>
    </row>
    <row r="8614" spans="1:2" x14ac:dyDescent="0.25">
      <c r="A8614" s="57">
        <v>42152810</v>
      </c>
      <c r="B8614" s="58" t="s">
        <v>7716</v>
      </c>
    </row>
    <row r="8615" spans="1:2" x14ac:dyDescent="0.25">
      <c r="A8615" s="57">
        <v>42161501</v>
      </c>
      <c r="B8615" s="58" t="s">
        <v>15342</v>
      </c>
    </row>
    <row r="8616" spans="1:2" x14ac:dyDescent="0.25">
      <c r="A8616" s="57">
        <v>42161502</v>
      </c>
      <c r="B8616" s="58" t="s">
        <v>14872</v>
      </c>
    </row>
    <row r="8617" spans="1:2" x14ac:dyDescent="0.25">
      <c r="A8617" s="57">
        <v>42161503</v>
      </c>
      <c r="B8617" s="58" t="s">
        <v>9406</v>
      </c>
    </row>
    <row r="8618" spans="1:2" x14ac:dyDescent="0.25">
      <c r="A8618" s="57">
        <v>42161504</v>
      </c>
      <c r="B8618" s="58" t="s">
        <v>9912</v>
      </c>
    </row>
    <row r="8619" spans="1:2" x14ac:dyDescent="0.25">
      <c r="A8619" s="57">
        <v>42161505</v>
      </c>
      <c r="B8619" s="58" t="s">
        <v>11725</v>
      </c>
    </row>
    <row r="8620" spans="1:2" x14ac:dyDescent="0.25">
      <c r="A8620" s="57">
        <v>42161506</v>
      </c>
      <c r="B8620" s="58" t="s">
        <v>3595</v>
      </c>
    </row>
    <row r="8621" spans="1:2" x14ac:dyDescent="0.25">
      <c r="A8621" s="57">
        <v>42161507</v>
      </c>
      <c r="B8621" s="58" t="s">
        <v>15269</v>
      </c>
    </row>
    <row r="8622" spans="1:2" x14ac:dyDescent="0.25">
      <c r="A8622" s="57">
        <v>42161508</v>
      </c>
      <c r="B8622" s="58" t="s">
        <v>11796</v>
      </c>
    </row>
    <row r="8623" spans="1:2" x14ac:dyDescent="0.25">
      <c r="A8623" s="57">
        <v>42161509</v>
      </c>
      <c r="B8623" s="58" t="s">
        <v>5856</v>
      </c>
    </row>
    <row r="8624" spans="1:2" x14ac:dyDescent="0.25">
      <c r="A8624" s="57">
        <v>42161510</v>
      </c>
      <c r="B8624" s="58" t="s">
        <v>5452</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11952</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17652</v>
      </c>
    </row>
    <row r="8635" spans="1:2" x14ac:dyDescent="0.25">
      <c r="A8635" s="57">
        <v>42161611</v>
      </c>
      <c r="B8635" s="58" t="s">
        <v>6633</v>
      </c>
    </row>
    <row r="8636" spans="1:2" x14ac:dyDescent="0.25">
      <c r="A8636" s="57">
        <v>42161612</v>
      </c>
      <c r="B8636" s="58" t="s">
        <v>14678</v>
      </c>
    </row>
    <row r="8637" spans="1:2" x14ac:dyDescent="0.25">
      <c r="A8637" s="57">
        <v>42161613</v>
      </c>
      <c r="B8637" s="58" t="s">
        <v>7936</v>
      </c>
    </row>
    <row r="8638" spans="1:2" x14ac:dyDescent="0.25">
      <c r="A8638" s="57">
        <v>42161614</v>
      </c>
      <c r="B8638" s="58" t="s">
        <v>13448</v>
      </c>
    </row>
    <row r="8639" spans="1:2" x14ac:dyDescent="0.25">
      <c r="A8639" s="57">
        <v>42161615</v>
      </c>
      <c r="B8639" s="58" t="s">
        <v>886</v>
      </c>
    </row>
    <row r="8640" spans="1:2" x14ac:dyDescent="0.25">
      <c r="A8640" s="57">
        <v>42161616</v>
      </c>
      <c r="B8640" s="58" t="s">
        <v>1762</v>
      </c>
    </row>
    <row r="8641" spans="1:2" x14ac:dyDescent="0.25">
      <c r="A8641" s="57">
        <v>42161617</v>
      </c>
      <c r="B8641" s="58" t="s">
        <v>8803</v>
      </c>
    </row>
    <row r="8642" spans="1:2" x14ac:dyDescent="0.25">
      <c r="A8642" s="57">
        <v>42161618</v>
      </c>
      <c r="B8642" s="58" t="s">
        <v>16755</v>
      </c>
    </row>
    <row r="8643" spans="1:2" x14ac:dyDescent="0.25">
      <c r="A8643" s="57">
        <v>42161619</v>
      </c>
      <c r="B8643" s="58" t="s">
        <v>3823</v>
      </c>
    </row>
    <row r="8644" spans="1:2" x14ac:dyDescent="0.25">
      <c r="A8644" s="57">
        <v>42161620</v>
      </c>
      <c r="B8644" s="58" t="s">
        <v>9265</v>
      </c>
    </row>
    <row r="8645" spans="1:2" x14ac:dyDescent="0.25">
      <c r="A8645" s="57">
        <v>42161621</v>
      </c>
      <c r="B8645" s="58" t="s">
        <v>12192</v>
      </c>
    </row>
    <row r="8646" spans="1:2" x14ac:dyDescent="0.25">
      <c r="A8646" s="57">
        <v>42161622</v>
      </c>
      <c r="B8646" s="58" t="s">
        <v>8142</v>
      </c>
    </row>
    <row r="8647" spans="1:2" x14ac:dyDescent="0.25">
      <c r="A8647" s="57">
        <v>42161623</v>
      </c>
      <c r="B8647" s="58" t="s">
        <v>5306</v>
      </c>
    </row>
    <row r="8648" spans="1:2" x14ac:dyDescent="0.25">
      <c r="A8648" s="57">
        <v>42161624</v>
      </c>
      <c r="B8648" s="58" t="s">
        <v>8185</v>
      </c>
    </row>
    <row r="8649" spans="1:2" x14ac:dyDescent="0.25">
      <c r="A8649" s="57">
        <v>42161625</v>
      </c>
      <c r="B8649" s="58" t="s">
        <v>12052</v>
      </c>
    </row>
    <row r="8650" spans="1:2" x14ac:dyDescent="0.25">
      <c r="A8650" s="57">
        <v>42161626</v>
      </c>
      <c r="B8650" s="58" t="s">
        <v>7476</v>
      </c>
    </row>
    <row r="8651" spans="1:2" x14ac:dyDescent="0.25">
      <c r="A8651" s="57">
        <v>42161627</v>
      </c>
      <c r="B8651" s="58" t="s">
        <v>13710</v>
      </c>
    </row>
    <row r="8652" spans="1:2" x14ac:dyDescent="0.25">
      <c r="A8652" s="57">
        <v>42161628</v>
      </c>
      <c r="B8652" s="58" t="s">
        <v>11011</v>
      </c>
    </row>
    <row r="8653" spans="1:2" x14ac:dyDescent="0.25">
      <c r="A8653" s="57">
        <v>42161629</v>
      </c>
      <c r="B8653" s="58" t="s">
        <v>16904</v>
      </c>
    </row>
    <row r="8654" spans="1:2" x14ac:dyDescent="0.25">
      <c r="A8654" s="57">
        <v>42161630</v>
      </c>
      <c r="B8654" s="58" t="s">
        <v>4520</v>
      </c>
    </row>
    <row r="8655" spans="1:2" x14ac:dyDescent="0.25">
      <c r="A8655" s="57">
        <v>42161631</v>
      </c>
      <c r="B8655" s="58" t="s">
        <v>9923</v>
      </c>
    </row>
    <row r="8656" spans="1:2" x14ac:dyDescent="0.25">
      <c r="A8656" s="57">
        <v>42161632</v>
      </c>
      <c r="B8656" s="58" t="s">
        <v>6131</v>
      </c>
    </row>
    <row r="8657" spans="1:2" x14ac:dyDescent="0.25">
      <c r="A8657" s="57">
        <v>42161633</v>
      </c>
      <c r="B8657" s="58" t="s">
        <v>4890</v>
      </c>
    </row>
    <row r="8658" spans="1:2" x14ac:dyDescent="0.25">
      <c r="A8658" s="57">
        <v>42161634</v>
      </c>
      <c r="B8658" s="58" t="s">
        <v>361</v>
      </c>
    </row>
    <row r="8659" spans="1:2" x14ac:dyDescent="0.25">
      <c r="A8659" s="57">
        <v>42161635</v>
      </c>
      <c r="B8659" s="58" t="s">
        <v>8124</v>
      </c>
    </row>
    <row r="8660" spans="1:2" x14ac:dyDescent="0.25">
      <c r="A8660" s="57">
        <v>42161701</v>
      </c>
      <c r="B8660" s="58" t="s">
        <v>6649</v>
      </c>
    </row>
    <row r="8661" spans="1:2" x14ac:dyDescent="0.25">
      <c r="A8661" s="57">
        <v>42161702</v>
      </c>
      <c r="B8661" s="58" t="s">
        <v>10202</v>
      </c>
    </row>
    <row r="8662" spans="1:2" x14ac:dyDescent="0.25">
      <c r="A8662" s="57">
        <v>42161703</v>
      </c>
      <c r="B8662" s="58" t="s">
        <v>18534</v>
      </c>
    </row>
    <row r="8663" spans="1:2" x14ac:dyDescent="0.25">
      <c r="A8663" s="57">
        <v>42161704</v>
      </c>
      <c r="B8663" s="58" t="s">
        <v>3597</v>
      </c>
    </row>
    <row r="8664" spans="1:2" x14ac:dyDescent="0.25">
      <c r="A8664" s="57">
        <v>42161801</v>
      </c>
      <c r="B8664" s="58" t="s">
        <v>16305</v>
      </c>
    </row>
    <row r="8665" spans="1:2" x14ac:dyDescent="0.25">
      <c r="A8665" s="57">
        <v>42161802</v>
      </c>
      <c r="B8665" s="58" t="s">
        <v>11024</v>
      </c>
    </row>
    <row r="8666" spans="1:2" x14ac:dyDescent="0.25">
      <c r="A8666" s="57">
        <v>42161803</v>
      </c>
      <c r="B8666" s="58" t="s">
        <v>18449</v>
      </c>
    </row>
    <row r="8667" spans="1:2" x14ac:dyDescent="0.25">
      <c r="A8667" s="57">
        <v>42161804</v>
      </c>
      <c r="B8667" s="58" t="s">
        <v>16008</v>
      </c>
    </row>
    <row r="8668" spans="1:2" x14ac:dyDescent="0.25">
      <c r="A8668" s="57">
        <v>42171501</v>
      </c>
      <c r="B8668" s="58" t="s">
        <v>8263</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4432</v>
      </c>
    </row>
    <row r="8673" spans="1:2" x14ac:dyDescent="0.25">
      <c r="A8673" s="57">
        <v>42171604</v>
      </c>
      <c r="B8673" s="58" t="s">
        <v>5063</v>
      </c>
    </row>
    <row r="8674" spans="1:2" x14ac:dyDescent="0.25">
      <c r="A8674" s="57">
        <v>42171605</v>
      </c>
      <c r="B8674" s="58" t="s">
        <v>681</v>
      </c>
    </row>
    <row r="8675" spans="1:2" x14ac:dyDescent="0.25">
      <c r="A8675" s="57">
        <v>42171606</v>
      </c>
      <c r="B8675" s="58" t="s">
        <v>13455</v>
      </c>
    </row>
    <row r="8676" spans="1:2" x14ac:dyDescent="0.25">
      <c r="A8676" s="57">
        <v>42171607</v>
      </c>
      <c r="B8676" s="58" t="s">
        <v>11835</v>
      </c>
    </row>
    <row r="8677" spans="1:2" x14ac:dyDescent="0.25">
      <c r="A8677" s="57">
        <v>42171608</v>
      </c>
      <c r="B8677" s="58" t="s">
        <v>5908</v>
      </c>
    </row>
    <row r="8678" spans="1:2" x14ac:dyDescent="0.25">
      <c r="A8678" s="57">
        <v>42171609</v>
      </c>
      <c r="B8678" s="58" t="s">
        <v>12275</v>
      </c>
    </row>
    <row r="8679" spans="1:2" x14ac:dyDescent="0.25">
      <c r="A8679" s="57">
        <v>42171610</v>
      </c>
      <c r="B8679" s="58" t="s">
        <v>18064</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13688</v>
      </c>
    </row>
    <row r="8684" spans="1:2" x14ac:dyDescent="0.25">
      <c r="A8684" s="57">
        <v>42171701</v>
      </c>
      <c r="B8684" s="58" t="s">
        <v>5741</v>
      </c>
    </row>
    <row r="8685" spans="1:2" x14ac:dyDescent="0.25">
      <c r="A8685" s="57">
        <v>42171702</v>
      </c>
      <c r="B8685" s="58" t="s">
        <v>413</v>
      </c>
    </row>
    <row r="8686" spans="1:2" x14ac:dyDescent="0.25">
      <c r="A8686" s="57">
        <v>42171703</v>
      </c>
      <c r="B8686" s="58" t="s">
        <v>12796</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6035</v>
      </c>
    </row>
    <row r="8691" spans="1:2" x14ac:dyDescent="0.25">
      <c r="A8691" s="57">
        <v>42171804</v>
      </c>
      <c r="B8691" s="58" t="s">
        <v>14166</v>
      </c>
    </row>
    <row r="8692" spans="1:2" x14ac:dyDescent="0.25">
      <c r="A8692" s="57">
        <v>42171805</v>
      </c>
      <c r="B8692" s="58" t="s">
        <v>2022</v>
      </c>
    </row>
    <row r="8693" spans="1:2" x14ac:dyDescent="0.25">
      <c r="A8693" s="57">
        <v>42171806</v>
      </c>
      <c r="B8693" s="58" t="s">
        <v>12547</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14539</v>
      </c>
    </row>
    <row r="8698" spans="1:2" x14ac:dyDescent="0.25">
      <c r="A8698" s="57">
        <v>42171905</v>
      </c>
      <c r="B8698" s="58" t="s">
        <v>11064</v>
      </c>
    </row>
    <row r="8699" spans="1:2" x14ac:dyDescent="0.25">
      <c r="A8699" s="57">
        <v>42171906</v>
      </c>
      <c r="B8699" s="58" t="s">
        <v>9382</v>
      </c>
    </row>
    <row r="8700" spans="1:2" x14ac:dyDescent="0.25">
      <c r="A8700" s="57">
        <v>42171907</v>
      </c>
      <c r="B8700" s="58" t="s">
        <v>5639</v>
      </c>
    </row>
    <row r="8701" spans="1:2" x14ac:dyDescent="0.25">
      <c r="A8701" s="57">
        <v>42171908</v>
      </c>
      <c r="B8701" s="58" t="s">
        <v>12182</v>
      </c>
    </row>
    <row r="8702" spans="1:2" x14ac:dyDescent="0.25">
      <c r="A8702" s="57">
        <v>42171909</v>
      </c>
      <c r="B8702" s="58" t="s">
        <v>18414</v>
      </c>
    </row>
    <row r="8703" spans="1:2" x14ac:dyDescent="0.25">
      <c r="A8703" s="57">
        <v>42171910</v>
      </c>
      <c r="B8703" s="58" t="s">
        <v>13975</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12156</v>
      </c>
    </row>
    <row r="8709" spans="1:2" x14ac:dyDescent="0.25">
      <c r="A8709" s="57">
        <v>42171916</v>
      </c>
      <c r="B8709" s="58" t="s">
        <v>7112</v>
      </c>
    </row>
    <row r="8710" spans="1:2" x14ac:dyDescent="0.25">
      <c r="A8710" s="57">
        <v>42171917</v>
      </c>
      <c r="B8710" s="58" t="s">
        <v>12422</v>
      </c>
    </row>
    <row r="8711" spans="1:2" x14ac:dyDescent="0.25">
      <c r="A8711" s="57">
        <v>42171918</v>
      </c>
      <c r="B8711" s="58" t="s">
        <v>6881</v>
      </c>
    </row>
    <row r="8712" spans="1:2" x14ac:dyDescent="0.25">
      <c r="A8712" s="57">
        <v>42171919</v>
      </c>
      <c r="B8712" s="58" t="s">
        <v>17812</v>
      </c>
    </row>
    <row r="8713" spans="1:2" x14ac:dyDescent="0.25">
      <c r="A8713" s="57">
        <v>42171920</v>
      </c>
      <c r="B8713" s="58" t="s">
        <v>15507</v>
      </c>
    </row>
    <row r="8714" spans="1:2" x14ac:dyDescent="0.25">
      <c r="A8714" s="57">
        <v>42172001</v>
      </c>
      <c r="B8714" s="58" t="s">
        <v>5261</v>
      </c>
    </row>
    <row r="8715" spans="1:2" x14ac:dyDescent="0.25">
      <c r="A8715" s="57">
        <v>42172002</v>
      </c>
      <c r="B8715" s="58" t="s">
        <v>7055</v>
      </c>
    </row>
    <row r="8716" spans="1:2" x14ac:dyDescent="0.25">
      <c r="A8716" s="57">
        <v>42172003</v>
      </c>
      <c r="B8716" s="58" t="s">
        <v>3894</v>
      </c>
    </row>
    <row r="8717" spans="1:2" x14ac:dyDescent="0.25">
      <c r="A8717" s="57">
        <v>42172004</v>
      </c>
      <c r="B8717" s="58" t="s">
        <v>12478</v>
      </c>
    </row>
    <row r="8718" spans="1:2" x14ac:dyDescent="0.25">
      <c r="A8718" s="57">
        <v>42172005</v>
      </c>
      <c r="B8718" s="58" t="s">
        <v>6508</v>
      </c>
    </row>
    <row r="8719" spans="1:2" x14ac:dyDescent="0.25">
      <c r="A8719" s="57">
        <v>42172006</v>
      </c>
      <c r="B8719" s="58" t="s">
        <v>947</v>
      </c>
    </row>
    <row r="8720" spans="1:2" x14ac:dyDescent="0.25">
      <c r="A8720" s="57">
        <v>42172007</v>
      </c>
      <c r="B8720" s="58" t="s">
        <v>11366</v>
      </c>
    </row>
    <row r="8721" spans="1:2" x14ac:dyDescent="0.25">
      <c r="A8721" s="57">
        <v>42172008</v>
      </c>
      <c r="B8721" s="58" t="s">
        <v>17888</v>
      </c>
    </row>
    <row r="8722" spans="1:2" x14ac:dyDescent="0.25">
      <c r="A8722" s="57">
        <v>42172009</v>
      </c>
      <c r="B8722" s="58" t="s">
        <v>9808</v>
      </c>
    </row>
    <row r="8723" spans="1:2" x14ac:dyDescent="0.25">
      <c r="A8723" s="57">
        <v>42172010</v>
      </c>
      <c r="B8723" s="58" t="s">
        <v>16703</v>
      </c>
    </row>
    <row r="8724" spans="1:2" x14ac:dyDescent="0.25">
      <c r="A8724" s="57">
        <v>42172011</v>
      </c>
      <c r="B8724" s="58" t="s">
        <v>18573</v>
      </c>
    </row>
    <row r="8725" spans="1:2" x14ac:dyDescent="0.25">
      <c r="A8725" s="57">
        <v>42172012</v>
      </c>
      <c r="B8725" s="58" t="s">
        <v>13939</v>
      </c>
    </row>
    <row r="8726" spans="1:2" x14ac:dyDescent="0.25">
      <c r="A8726" s="57">
        <v>42172013</v>
      </c>
      <c r="B8726" s="58" t="s">
        <v>9335</v>
      </c>
    </row>
    <row r="8727" spans="1:2" x14ac:dyDescent="0.25">
      <c r="A8727" s="57">
        <v>42172014</v>
      </c>
      <c r="B8727" s="58" t="s">
        <v>11213</v>
      </c>
    </row>
    <row r="8728" spans="1:2" x14ac:dyDescent="0.25">
      <c r="A8728" s="57">
        <v>42172015</v>
      </c>
      <c r="B8728" s="58" t="s">
        <v>8997</v>
      </c>
    </row>
    <row r="8729" spans="1:2" x14ac:dyDescent="0.25">
      <c r="A8729" s="57">
        <v>42172016</v>
      </c>
      <c r="B8729" s="58" t="s">
        <v>15311</v>
      </c>
    </row>
    <row r="8730" spans="1:2" x14ac:dyDescent="0.25">
      <c r="A8730" s="57">
        <v>42172017</v>
      </c>
      <c r="B8730" s="58" t="s">
        <v>6727</v>
      </c>
    </row>
    <row r="8731" spans="1:2" x14ac:dyDescent="0.25">
      <c r="A8731" s="57">
        <v>42172101</v>
      </c>
      <c r="B8731" s="58" t="s">
        <v>4370</v>
      </c>
    </row>
    <row r="8732" spans="1:2" x14ac:dyDescent="0.25">
      <c r="A8732" s="57">
        <v>42172102</v>
      </c>
      <c r="B8732" s="58" t="s">
        <v>13493</v>
      </c>
    </row>
    <row r="8733" spans="1:2" x14ac:dyDescent="0.25">
      <c r="A8733" s="57">
        <v>42172103</v>
      </c>
      <c r="B8733" s="58" t="s">
        <v>14739</v>
      </c>
    </row>
    <row r="8734" spans="1:2" x14ac:dyDescent="0.25">
      <c r="A8734" s="57">
        <v>42172201</v>
      </c>
      <c r="B8734" s="58" t="s">
        <v>15005</v>
      </c>
    </row>
    <row r="8735" spans="1:2" x14ac:dyDescent="0.25">
      <c r="A8735" s="57">
        <v>42181501</v>
      </c>
      <c r="B8735" s="58" t="s">
        <v>2450</v>
      </c>
    </row>
    <row r="8736" spans="1:2" x14ac:dyDescent="0.25">
      <c r="A8736" s="57">
        <v>42181502</v>
      </c>
      <c r="B8736" s="58" t="s">
        <v>7497</v>
      </c>
    </row>
    <row r="8737" spans="1:2" x14ac:dyDescent="0.25">
      <c r="A8737" s="57">
        <v>42181503</v>
      </c>
      <c r="B8737" s="58" t="s">
        <v>11082</v>
      </c>
    </row>
    <row r="8738" spans="1:2" x14ac:dyDescent="0.25">
      <c r="A8738" s="57">
        <v>42181504</v>
      </c>
      <c r="B8738" s="58" t="s">
        <v>11159</v>
      </c>
    </row>
    <row r="8739" spans="1:2" x14ac:dyDescent="0.25">
      <c r="A8739" s="57">
        <v>42181505</v>
      </c>
      <c r="B8739" s="58" t="s">
        <v>13545</v>
      </c>
    </row>
    <row r="8740" spans="1:2" x14ac:dyDescent="0.25">
      <c r="A8740" s="57">
        <v>42181506</v>
      </c>
      <c r="B8740" s="58" t="s">
        <v>6830</v>
      </c>
    </row>
    <row r="8741" spans="1:2" x14ac:dyDescent="0.25">
      <c r="A8741" s="57">
        <v>42181507</v>
      </c>
      <c r="B8741" s="58" t="s">
        <v>13211</v>
      </c>
    </row>
    <row r="8742" spans="1:2" x14ac:dyDescent="0.25">
      <c r="A8742" s="57">
        <v>42181508</v>
      </c>
      <c r="B8742" s="58" t="s">
        <v>8936</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17663</v>
      </c>
    </row>
    <row r="8747" spans="1:2" x14ac:dyDescent="0.25">
      <c r="A8747" s="57">
        <v>42181513</v>
      </c>
      <c r="B8747" s="58" t="s">
        <v>4410</v>
      </c>
    </row>
    <row r="8748" spans="1:2" x14ac:dyDescent="0.25">
      <c r="A8748" s="57">
        <v>42181514</v>
      </c>
      <c r="B8748" s="58" t="s">
        <v>5279</v>
      </c>
    </row>
    <row r="8749" spans="1:2" x14ac:dyDescent="0.25">
      <c r="A8749" s="57">
        <v>42181515</v>
      </c>
      <c r="B8749" s="58" t="s">
        <v>3437</v>
      </c>
    </row>
    <row r="8750" spans="1:2" x14ac:dyDescent="0.25">
      <c r="A8750" s="57">
        <v>42181516</v>
      </c>
      <c r="B8750" s="58" t="s">
        <v>13938</v>
      </c>
    </row>
    <row r="8751" spans="1:2" x14ac:dyDescent="0.25">
      <c r="A8751" s="57">
        <v>42181517</v>
      </c>
      <c r="B8751" s="58" t="s">
        <v>2544</v>
      </c>
    </row>
    <row r="8752" spans="1:2" x14ac:dyDescent="0.25">
      <c r="A8752" s="57">
        <v>42181601</v>
      </c>
      <c r="B8752" s="58" t="s">
        <v>12455</v>
      </c>
    </row>
    <row r="8753" spans="1:2" x14ac:dyDescent="0.25">
      <c r="A8753" s="57">
        <v>42181602</v>
      </c>
      <c r="B8753" s="58" t="s">
        <v>10958</v>
      </c>
    </row>
    <row r="8754" spans="1:2" x14ac:dyDescent="0.25">
      <c r="A8754" s="57">
        <v>42181603</v>
      </c>
      <c r="B8754" s="58" t="s">
        <v>14455</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17211</v>
      </c>
    </row>
    <row r="8759" spans="1:2" x14ac:dyDescent="0.25">
      <c r="A8759" s="57">
        <v>42181608</v>
      </c>
      <c r="B8759" s="58" t="s">
        <v>5441</v>
      </c>
    </row>
    <row r="8760" spans="1:2" x14ac:dyDescent="0.25">
      <c r="A8760" s="57">
        <v>42181609</v>
      </c>
      <c r="B8760" s="58" t="s">
        <v>8318</v>
      </c>
    </row>
    <row r="8761" spans="1:2" x14ac:dyDescent="0.25">
      <c r="A8761" s="57">
        <v>42181610</v>
      </c>
      <c r="B8761" s="58" t="s">
        <v>3394</v>
      </c>
    </row>
    <row r="8762" spans="1:2" x14ac:dyDescent="0.25">
      <c r="A8762" s="57">
        <v>42181701</v>
      </c>
      <c r="B8762" s="58" t="s">
        <v>10237</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13237</v>
      </c>
    </row>
    <row r="8767" spans="1:2" x14ac:dyDescent="0.25">
      <c r="A8767" s="57">
        <v>42181706</v>
      </c>
      <c r="B8767" s="58" t="s">
        <v>12628</v>
      </c>
    </row>
    <row r="8768" spans="1:2" x14ac:dyDescent="0.25">
      <c r="A8768" s="57">
        <v>42181707</v>
      </c>
      <c r="B8768" s="58" t="s">
        <v>9255</v>
      </c>
    </row>
    <row r="8769" spans="1:2" x14ac:dyDescent="0.25">
      <c r="A8769" s="57">
        <v>42181708</v>
      </c>
      <c r="B8769" s="58" t="s">
        <v>15339</v>
      </c>
    </row>
    <row r="8770" spans="1:2" x14ac:dyDescent="0.25">
      <c r="A8770" s="57">
        <v>42181709</v>
      </c>
      <c r="B8770" s="58" t="s">
        <v>5281</v>
      </c>
    </row>
    <row r="8771" spans="1:2" x14ac:dyDescent="0.25">
      <c r="A8771" s="57">
        <v>42181710</v>
      </c>
      <c r="B8771" s="58" t="s">
        <v>1636</v>
      </c>
    </row>
    <row r="8772" spans="1:2" x14ac:dyDescent="0.25">
      <c r="A8772" s="57">
        <v>42181711</v>
      </c>
      <c r="B8772" s="58" t="s">
        <v>10788</v>
      </c>
    </row>
    <row r="8773" spans="1:2" x14ac:dyDescent="0.25">
      <c r="A8773" s="57">
        <v>42181712</v>
      </c>
      <c r="B8773" s="58" t="s">
        <v>13209</v>
      </c>
    </row>
    <row r="8774" spans="1:2" x14ac:dyDescent="0.25">
      <c r="A8774" s="57">
        <v>42181713</v>
      </c>
      <c r="B8774" s="58" t="s">
        <v>4380</v>
      </c>
    </row>
    <row r="8775" spans="1:2" x14ac:dyDescent="0.25">
      <c r="A8775" s="57">
        <v>42181714</v>
      </c>
      <c r="B8775" s="58" t="s">
        <v>6139</v>
      </c>
    </row>
    <row r="8776" spans="1:2" x14ac:dyDescent="0.25">
      <c r="A8776" s="57">
        <v>42181715</v>
      </c>
      <c r="B8776" s="58" t="s">
        <v>7094</v>
      </c>
    </row>
    <row r="8777" spans="1:2" x14ac:dyDescent="0.25">
      <c r="A8777" s="57">
        <v>42181716</v>
      </c>
      <c r="B8777" s="58" t="s">
        <v>10435</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11199</v>
      </c>
    </row>
    <row r="8783" spans="1:2" x14ac:dyDescent="0.25">
      <c r="A8783" s="57">
        <v>42181803</v>
      </c>
      <c r="B8783" s="58" t="s">
        <v>9773</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9120</v>
      </c>
    </row>
    <row r="8790" spans="1:2" x14ac:dyDescent="0.25">
      <c r="A8790" s="57">
        <v>42181905</v>
      </c>
      <c r="B8790" s="58" t="s">
        <v>1243</v>
      </c>
    </row>
    <row r="8791" spans="1:2" x14ac:dyDescent="0.25">
      <c r="A8791" s="57">
        <v>42181906</v>
      </c>
      <c r="B8791" s="58" t="s">
        <v>11625</v>
      </c>
    </row>
    <row r="8792" spans="1:2" x14ac:dyDescent="0.25">
      <c r="A8792" s="57">
        <v>42181907</v>
      </c>
      <c r="B8792" s="58" t="s">
        <v>11459</v>
      </c>
    </row>
    <row r="8793" spans="1:2" x14ac:dyDescent="0.25">
      <c r="A8793" s="57">
        <v>42181908</v>
      </c>
      <c r="B8793" s="58" t="s">
        <v>13923</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11969</v>
      </c>
    </row>
    <row r="8798" spans="1:2" x14ac:dyDescent="0.25">
      <c r="A8798" s="57">
        <v>42182002</v>
      </c>
      <c r="B8798" s="58" t="s">
        <v>1906</v>
      </c>
    </row>
    <row r="8799" spans="1:2" x14ac:dyDescent="0.25">
      <c r="A8799" s="57">
        <v>42182003</v>
      </c>
      <c r="B8799" s="58" t="s">
        <v>3138</v>
      </c>
    </row>
    <row r="8800" spans="1:2" x14ac:dyDescent="0.25">
      <c r="A8800" s="57">
        <v>42182004</v>
      </c>
      <c r="B8800" s="58" t="s">
        <v>13030</v>
      </c>
    </row>
    <row r="8801" spans="1:2" x14ac:dyDescent="0.25">
      <c r="A8801" s="57">
        <v>42182005</v>
      </c>
      <c r="B8801" s="58" t="s">
        <v>5265</v>
      </c>
    </row>
    <row r="8802" spans="1:2" x14ac:dyDescent="0.25">
      <c r="A8802" s="57">
        <v>42182006</v>
      </c>
      <c r="B8802" s="58" t="s">
        <v>10209</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18188</v>
      </c>
    </row>
    <row r="8809" spans="1:2" x14ac:dyDescent="0.25">
      <c r="A8809" s="57">
        <v>42182013</v>
      </c>
      <c r="B8809" s="58" t="s">
        <v>5193</v>
      </c>
    </row>
    <row r="8810" spans="1:2" x14ac:dyDescent="0.25">
      <c r="A8810" s="57">
        <v>42182014</v>
      </c>
      <c r="B8810" s="58" t="s">
        <v>7019</v>
      </c>
    </row>
    <row r="8811" spans="1:2" x14ac:dyDescent="0.25">
      <c r="A8811" s="57">
        <v>42182015</v>
      </c>
      <c r="B8811" s="58" t="s">
        <v>11546</v>
      </c>
    </row>
    <row r="8812" spans="1:2" x14ac:dyDescent="0.25">
      <c r="A8812" s="57">
        <v>42182016</v>
      </c>
      <c r="B8812" s="58" t="s">
        <v>17981</v>
      </c>
    </row>
    <row r="8813" spans="1:2" x14ac:dyDescent="0.25">
      <c r="A8813" s="57">
        <v>42182017</v>
      </c>
      <c r="B8813" s="58" t="s">
        <v>10248</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12888</v>
      </c>
    </row>
    <row r="8820" spans="1:2" x14ac:dyDescent="0.25">
      <c r="A8820" s="57">
        <v>42182104</v>
      </c>
      <c r="B8820" s="58" t="s">
        <v>3937</v>
      </c>
    </row>
    <row r="8821" spans="1:2" x14ac:dyDescent="0.25">
      <c r="A8821" s="57">
        <v>42182105</v>
      </c>
      <c r="B8821" s="58" t="s">
        <v>13142</v>
      </c>
    </row>
    <row r="8822" spans="1:2" x14ac:dyDescent="0.25">
      <c r="A8822" s="57">
        <v>42182106</v>
      </c>
      <c r="B8822" s="58" t="s">
        <v>4368</v>
      </c>
    </row>
    <row r="8823" spans="1:2" x14ac:dyDescent="0.25">
      <c r="A8823" s="57">
        <v>42182107</v>
      </c>
      <c r="B8823" s="58" t="s">
        <v>13835</v>
      </c>
    </row>
    <row r="8824" spans="1:2" x14ac:dyDescent="0.25">
      <c r="A8824" s="57">
        <v>42182108</v>
      </c>
      <c r="B8824" s="58" t="s">
        <v>8987</v>
      </c>
    </row>
    <row r="8825" spans="1:2" x14ac:dyDescent="0.25">
      <c r="A8825" s="57">
        <v>42182201</v>
      </c>
      <c r="B8825" s="58" t="s">
        <v>16588</v>
      </c>
    </row>
    <row r="8826" spans="1:2" x14ac:dyDescent="0.25">
      <c r="A8826" s="57">
        <v>42182202</v>
      </c>
      <c r="B8826" s="58" t="s">
        <v>2978</v>
      </c>
    </row>
    <row r="8827" spans="1:2" x14ac:dyDescent="0.25">
      <c r="A8827" s="57">
        <v>42182203</v>
      </c>
      <c r="B8827" s="58" t="s">
        <v>5259</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13724</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12331</v>
      </c>
    </row>
    <row r="8839" spans="1:2" x14ac:dyDescent="0.25">
      <c r="A8839" s="57">
        <v>42182306</v>
      </c>
      <c r="B8839" s="58" t="s">
        <v>15591</v>
      </c>
    </row>
    <row r="8840" spans="1:2" x14ac:dyDescent="0.25">
      <c r="A8840" s="57">
        <v>42182307</v>
      </c>
      <c r="B8840" s="58" t="s">
        <v>3895</v>
      </c>
    </row>
    <row r="8841" spans="1:2" x14ac:dyDescent="0.25">
      <c r="A8841" s="57">
        <v>42182308</v>
      </c>
      <c r="B8841" s="58" t="s">
        <v>5174</v>
      </c>
    </row>
    <row r="8842" spans="1:2" x14ac:dyDescent="0.25">
      <c r="A8842" s="57">
        <v>42182309</v>
      </c>
      <c r="B8842" s="58" t="s">
        <v>11983</v>
      </c>
    </row>
    <row r="8843" spans="1:2" x14ac:dyDescent="0.25">
      <c r="A8843" s="57">
        <v>42182310</v>
      </c>
      <c r="B8843" s="58" t="s">
        <v>836</v>
      </c>
    </row>
    <row r="8844" spans="1:2" x14ac:dyDescent="0.25">
      <c r="A8844" s="57">
        <v>42182311</v>
      </c>
      <c r="B8844" s="58" t="s">
        <v>14836</v>
      </c>
    </row>
    <row r="8845" spans="1:2" x14ac:dyDescent="0.25">
      <c r="A8845" s="57">
        <v>42182312</v>
      </c>
      <c r="B8845" s="58" t="s">
        <v>12134</v>
      </c>
    </row>
    <row r="8846" spans="1:2" x14ac:dyDescent="0.25">
      <c r="A8846" s="57">
        <v>42182313</v>
      </c>
      <c r="B8846" s="58" t="s">
        <v>17210</v>
      </c>
    </row>
    <row r="8847" spans="1:2" x14ac:dyDescent="0.25">
      <c r="A8847" s="57">
        <v>42182314</v>
      </c>
      <c r="B8847" s="58" t="s">
        <v>7869</v>
      </c>
    </row>
    <row r="8848" spans="1:2" x14ac:dyDescent="0.25">
      <c r="A8848" s="57">
        <v>42182401</v>
      </c>
      <c r="B8848" s="58" t="s">
        <v>12369</v>
      </c>
    </row>
    <row r="8849" spans="1:2" x14ac:dyDescent="0.25">
      <c r="A8849" s="57">
        <v>42182402</v>
      </c>
      <c r="B8849" s="58" t="s">
        <v>6887</v>
      </c>
    </row>
    <row r="8850" spans="1:2" x14ac:dyDescent="0.25">
      <c r="A8850" s="57">
        <v>42182403</v>
      </c>
      <c r="B8850" s="58" t="s">
        <v>9700</v>
      </c>
    </row>
    <row r="8851" spans="1:2" x14ac:dyDescent="0.25">
      <c r="A8851" s="57">
        <v>42182404</v>
      </c>
      <c r="B8851" s="58" t="s">
        <v>14647</v>
      </c>
    </row>
    <row r="8852" spans="1:2" x14ac:dyDescent="0.25">
      <c r="A8852" s="57">
        <v>42182405</v>
      </c>
      <c r="B8852" s="58" t="s">
        <v>8851</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14349</v>
      </c>
    </row>
    <row r="8858" spans="1:2" x14ac:dyDescent="0.25">
      <c r="A8858" s="57">
        <v>42182411</v>
      </c>
      <c r="B8858" s="58" t="s">
        <v>13881</v>
      </c>
    </row>
    <row r="8859" spans="1:2" x14ac:dyDescent="0.25">
      <c r="A8859" s="57">
        <v>42182412</v>
      </c>
      <c r="B8859" s="58" t="s">
        <v>5920</v>
      </c>
    </row>
    <row r="8860" spans="1:2" x14ac:dyDescent="0.25">
      <c r="A8860" s="57">
        <v>42182413</v>
      </c>
      <c r="B8860" s="58" t="s">
        <v>8605</v>
      </c>
    </row>
    <row r="8861" spans="1:2" x14ac:dyDescent="0.25">
      <c r="A8861" s="57">
        <v>42182414</v>
      </c>
      <c r="B8861" s="58" t="s">
        <v>9496</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14626</v>
      </c>
    </row>
    <row r="8867" spans="1:2" x14ac:dyDescent="0.25">
      <c r="A8867" s="57">
        <v>42182420</v>
      </c>
      <c r="B8867" s="58" t="s">
        <v>17870</v>
      </c>
    </row>
    <row r="8868" spans="1:2" x14ac:dyDescent="0.25">
      <c r="A8868" s="57">
        <v>42182421</v>
      </c>
      <c r="B8868" s="58" t="s">
        <v>12721</v>
      </c>
    </row>
    <row r="8869" spans="1:2" x14ac:dyDescent="0.25">
      <c r="A8869" s="57">
        <v>42182422</v>
      </c>
      <c r="B8869" s="58" t="s">
        <v>696</v>
      </c>
    </row>
    <row r="8870" spans="1:2" x14ac:dyDescent="0.25">
      <c r="A8870" s="57">
        <v>42182501</v>
      </c>
      <c r="B8870" s="58" t="s">
        <v>3612</v>
      </c>
    </row>
    <row r="8871" spans="1:2" x14ac:dyDescent="0.25">
      <c r="A8871" s="57">
        <v>42182502</v>
      </c>
      <c r="B8871" s="58" t="s">
        <v>6030</v>
      </c>
    </row>
    <row r="8872" spans="1:2" x14ac:dyDescent="0.25">
      <c r="A8872" s="57">
        <v>42182601</v>
      </c>
      <c r="B8872" s="58" t="s">
        <v>16686</v>
      </c>
    </row>
    <row r="8873" spans="1:2" x14ac:dyDescent="0.25">
      <c r="A8873" s="57">
        <v>42182602</v>
      </c>
      <c r="B8873" s="58" t="s">
        <v>5577</v>
      </c>
    </row>
    <row r="8874" spans="1:2" x14ac:dyDescent="0.25">
      <c r="A8874" s="57">
        <v>42182603</v>
      </c>
      <c r="B8874" s="58" t="s">
        <v>15964</v>
      </c>
    </row>
    <row r="8875" spans="1:2" x14ac:dyDescent="0.25">
      <c r="A8875" s="57">
        <v>42182604</v>
      </c>
      <c r="B8875" s="58" t="s">
        <v>16517</v>
      </c>
    </row>
    <row r="8876" spans="1:2" x14ac:dyDescent="0.25">
      <c r="A8876" s="57">
        <v>42182701</v>
      </c>
      <c r="B8876" s="58" t="s">
        <v>9859</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14035</v>
      </c>
    </row>
    <row r="8882" spans="1:2" x14ac:dyDescent="0.25">
      <c r="A8882" s="57">
        <v>42182803</v>
      </c>
      <c r="B8882" s="58" t="s">
        <v>16794</v>
      </c>
    </row>
    <row r="8883" spans="1:2" x14ac:dyDescent="0.25">
      <c r="A8883" s="57">
        <v>42182804</v>
      </c>
      <c r="B8883" s="58" t="s">
        <v>8227</v>
      </c>
    </row>
    <row r="8884" spans="1:2" x14ac:dyDescent="0.25">
      <c r="A8884" s="57">
        <v>42182805</v>
      </c>
      <c r="B8884" s="58" t="s">
        <v>14708</v>
      </c>
    </row>
    <row r="8885" spans="1:2" x14ac:dyDescent="0.25">
      <c r="A8885" s="57">
        <v>42182806</v>
      </c>
      <c r="B8885" s="58" t="s">
        <v>16661</v>
      </c>
    </row>
    <row r="8886" spans="1:2" x14ac:dyDescent="0.25">
      <c r="A8886" s="57">
        <v>42182807</v>
      </c>
      <c r="B8886" s="58" t="s">
        <v>5194</v>
      </c>
    </row>
    <row r="8887" spans="1:2" x14ac:dyDescent="0.25">
      <c r="A8887" s="57">
        <v>42182808</v>
      </c>
      <c r="B8887" s="58" t="s">
        <v>9765</v>
      </c>
    </row>
    <row r="8888" spans="1:2" x14ac:dyDescent="0.25">
      <c r="A8888" s="57">
        <v>42182901</v>
      </c>
      <c r="B8888" s="58" t="s">
        <v>3252</v>
      </c>
    </row>
    <row r="8889" spans="1:2" x14ac:dyDescent="0.25">
      <c r="A8889" s="57">
        <v>42182902</v>
      </c>
      <c r="B8889" s="58" t="s">
        <v>3533</v>
      </c>
    </row>
    <row r="8890" spans="1:2" x14ac:dyDescent="0.25">
      <c r="A8890" s="57">
        <v>42182903</v>
      </c>
      <c r="B8890" s="58" t="s">
        <v>9916</v>
      </c>
    </row>
    <row r="8891" spans="1:2" x14ac:dyDescent="0.25">
      <c r="A8891" s="57">
        <v>42182904</v>
      </c>
      <c r="B8891" s="58" t="s">
        <v>11284</v>
      </c>
    </row>
    <row r="8892" spans="1:2" x14ac:dyDescent="0.25">
      <c r="A8892" s="57">
        <v>42183001</v>
      </c>
      <c r="B8892" s="58" t="s">
        <v>15335</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12355</v>
      </c>
    </row>
    <row r="8901" spans="1:2" x14ac:dyDescent="0.25">
      <c r="A8901" s="57">
        <v>42183010</v>
      </c>
      <c r="B8901" s="58" t="s">
        <v>11591</v>
      </c>
    </row>
    <row r="8902" spans="1:2" x14ac:dyDescent="0.25">
      <c r="A8902" s="57">
        <v>42183011</v>
      </c>
      <c r="B8902" s="58" t="s">
        <v>18322</v>
      </c>
    </row>
    <row r="8903" spans="1:2" x14ac:dyDescent="0.25">
      <c r="A8903" s="57">
        <v>42183012</v>
      </c>
      <c r="B8903" s="58" t="s">
        <v>10427</v>
      </c>
    </row>
    <row r="8904" spans="1:2" x14ac:dyDescent="0.25">
      <c r="A8904" s="57">
        <v>42183013</v>
      </c>
      <c r="B8904" s="58" t="s">
        <v>1849</v>
      </c>
    </row>
    <row r="8905" spans="1:2" x14ac:dyDescent="0.25">
      <c r="A8905" s="57">
        <v>42183014</v>
      </c>
      <c r="B8905" s="58" t="s">
        <v>13961</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14366</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11539</v>
      </c>
    </row>
    <row r="8915" spans="1:2" x14ac:dyDescent="0.25">
      <c r="A8915" s="57">
        <v>42183024</v>
      </c>
      <c r="B8915" s="58" t="s">
        <v>6412</v>
      </c>
    </row>
    <row r="8916" spans="1:2" x14ac:dyDescent="0.25">
      <c r="A8916" s="57">
        <v>42183025</v>
      </c>
      <c r="B8916" s="58" t="s">
        <v>16519</v>
      </c>
    </row>
    <row r="8917" spans="1:2" x14ac:dyDescent="0.25">
      <c r="A8917" s="57">
        <v>42183026</v>
      </c>
      <c r="B8917" s="58" t="s">
        <v>12481</v>
      </c>
    </row>
    <row r="8918" spans="1:2" x14ac:dyDescent="0.25">
      <c r="A8918" s="57">
        <v>42183027</v>
      </c>
      <c r="B8918" s="58" t="s">
        <v>14071</v>
      </c>
    </row>
    <row r="8919" spans="1:2" x14ac:dyDescent="0.25">
      <c r="A8919" s="57">
        <v>42183028</v>
      </c>
      <c r="B8919" s="58" t="s">
        <v>7867</v>
      </c>
    </row>
    <row r="8920" spans="1:2" x14ac:dyDescent="0.25">
      <c r="A8920" s="57">
        <v>42183029</v>
      </c>
      <c r="B8920" s="58" t="s">
        <v>4790</v>
      </c>
    </row>
    <row r="8921" spans="1:2" x14ac:dyDescent="0.25">
      <c r="A8921" s="57">
        <v>42183030</v>
      </c>
      <c r="B8921" s="58" t="s">
        <v>16688</v>
      </c>
    </row>
    <row r="8922" spans="1:2" x14ac:dyDescent="0.25">
      <c r="A8922" s="57">
        <v>42183031</v>
      </c>
      <c r="B8922" s="58" t="s">
        <v>12773</v>
      </c>
    </row>
    <row r="8923" spans="1:2" x14ac:dyDescent="0.25">
      <c r="A8923" s="57">
        <v>42183032</v>
      </c>
      <c r="B8923" s="58" t="s">
        <v>18242</v>
      </c>
    </row>
    <row r="8924" spans="1:2" x14ac:dyDescent="0.25">
      <c r="A8924" s="57">
        <v>42183033</v>
      </c>
      <c r="B8924" s="58" t="s">
        <v>14360</v>
      </c>
    </row>
    <row r="8925" spans="1:2" x14ac:dyDescent="0.25">
      <c r="A8925" s="57">
        <v>42183034</v>
      </c>
      <c r="B8925" s="58" t="s">
        <v>11714</v>
      </c>
    </row>
    <row r="8926" spans="1:2" x14ac:dyDescent="0.25">
      <c r="A8926" s="57">
        <v>42183035</v>
      </c>
      <c r="B8926" s="58" t="s">
        <v>12079</v>
      </c>
    </row>
    <row r="8927" spans="1:2" x14ac:dyDescent="0.25">
      <c r="A8927" s="57">
        <v>42183036</v>
      </c>
      <c r="B8927" s="58" t="s">
        <v>14327</v>
      </c>
    </row>
    <row r="8928" spans="1:2" x14ac:dyDescent="0.25">
      <c r="A8928" s="57">
        <v>42183037</v>
      </c>
      <c r="B8928" s="58" t="s">
        <v>15991</v>
      </c>
    </row>
    <row r="8929" spans="1:2" x14ac:dyDescent="0.25">
      <c r="A8929" s="57">
        <v>42183038</v>
      </c>
      <c r="B8929" s="58" t="s">
        <v>10413</v>
      </c>
    </row>
    <row r="8930" spans="1:2" x14ac:dyDescent="0.25">
      <c r="A8930" s="57">
        <v>42183039</v>
      </c>
      <c r="B8930" s="58" t="s">
        <v>9197</v>
      </c>
    </row>
    <row r="8931" spans="1:2" x14ac:dyDescent="0.25">
      <c r="A8931" s="57">
        <v>42183040</v>
      </c>
      <c r="B8931" s="58" t="s">
        <v>13859</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11709</v>
      </c>
    </row>
    <row r="8936" spans="1:2" x14ac:dyDescent="0.25">
      <c r="A8936" s="57">
        <v>42183045</v>
      </c>
      <c r="B8936" s="58" t="s">
        <v>4142</v>
      </c>
    </row>
    <row r="8937" spans="1:2" x14ac:dyDescent="0.25">
      <c r="A8937" s="57">
        <v>42183046</v>
      </c>
      <c r="B8937" s="58" t="s">
        <v>5015</v>
      </c>
    </row>
    <row r="8938" spans="1:2" x14ac:dyDescent="0.25">
      <c r="A8938" s="57">
        <v>42183047</v>
      </c>
      <c r="B8938" s="58" t="s">
        <v>8149</v>
      </c>
    </row>
    <row r="8939" spans="1:2" x14ac:dyDescent="0.25">
      <c r="A8939" s="57">
        <v>42183048</v>
      </c>
      <c r="B8939" s="58" t="s">
        <v>17263</v>
      </c>
    </row>
    <row r="8940" spans="1:2" x14ac:dyDescent="0.25">
      <c r="A8940" s="57">
        <v>42183101</v>
      </c>
      <c r="B8940" s="58" t="s">
        <v>13283</v>
      </c>
    </row>
    <row r="8941" spans="1:2" x14ac:dyDescent="0.25">
      <c r="A8941" s="57">
        <v>42183201</v>
      </c>
      <c r="B8941" s="58" t="s">
        <v>18041</v>
      </c>
    </row>
    <row r="8942" spans="1:2" x14ac:dyDescent="0.25">
      <c r="A8942" s="57">
        <v>42183301</v>
      </c>
      <c r="B8942" s="58" t="s">
        <v>313</v>
      </c>
    </row>
    <row r="8943" spans="1:2" x14ac:dyDescent="0.25">
      <c r="A8943" s="57">
        <v>42191501</v>
      </c>
      <c r="B8943" s="58" t="s">
        <v>6514</v>
      </c>
    </row>
    <row r="8944" spans="1:2" x14ac:dyDescent="0.25">
      <c r="A8944" s="57">
        <v>42191502</v>
      </c>
      <c r="B8944" s="58" t="s">
        <v>10143</v>
      </c>
    </row>
    <row r="8945" spans="1:2" x14ac:dyDescent="0.25">
      <c r="A8945" s="57">
        <v>42191601</v>
      </c>
      <c r="B8945" s="58" t="s">
        <v>17823</v>
      </c>
    </row>
    <row r="8946" spans="1:2" x14ac:dyDescent="0.25">
      <c r="A8946" s="57">
        <v>42191602</v>
      </c>
      <c r="B8946" s="58" t="s">
        <v>4795</v>
      </c>
    </row>
    <row r="8947" spans="1:2" x14ac:dyDescent="0.25">
      <c r="A8947" s="57">
        <v>42191603</v>
      </c>
      <c r="B8947" s="58" t="s">
        <v>389</v>
      </c>
    </row>
    <row r="8948" spans="1:2" x14ac:dyDescent="0.25">
      <c r="A8948" s="57">
        <v>42191604</v>
      </c>
      <c r="B8948" s="58" t="s">
        <v>11079</v>
      </c>
    </row>
    <row r="8949" spans="1:2" x14ac:dyDescent="0.25">
      <c r="A8949" s="57">
        <v>42191605</v>
      </c>
      <c r="B8949" s="58" t="s">
        <v>18013</v>
      </c>
    </row>
    <row r="8950" spans="1:2" x14ac:dyDescent="0.25">
      <c r="A8950" s="57">
        <v>42191606</v>
      </c>
      <c r="B8950" s="58" t="s">
        <v>11078</v>
      </c>
    </row>
    <row r="8951" spans="1:2" x14ac:dyDescent="0.25">
      <c r="A8951" s="57">
        <v>42191607</v>
      </c>
      <c r="B8951" s="58" t="s">
        <v>7723</v>
      </c>
    </row>
    <row r="8952" spans="1:2" x14ac:dyDescent="0.25">
      <c r="A8952" s="57">
        <v>42191608</v>
      </c>
      <c r="B8952" s="58" t="s">
        <v>2401</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17141</v>
      </c>
    </row>
    <row r="8957" spans="1:2" x14ac:dyDescent="0.25">
      <c r="A8957" s="57">
        <v>42191701</v>
      </c>
      <c r="B8957" s="58" t="s">
        <v>13412</v>
      </c>
    </row>
    <row r="8958" spans="1:2" x14ac:dyDescent="0.25">
      <c r="A8958" s="57">
        <v>42191702</v>
      </c>
      <c r="B8958" s="58" t="s">
        <v>864</v>
      </c>
    </row>
    <row r="8959" spans="1:2" x14ac:dyDescent="0.25">
      <c r="A8959" s="57">
        <v>42191703</v>
      </c>
      <c r="B8959" s="58" t="s">
        <v>7620</v>
      </c>
    </row>
    <row r="8960" spans="1:2" x14ac:dyDescent="0.25">
      <c r="A8960" s="57">
        <v>42191704</v>
      </c>
      <c r="B8960" s="58" t="s">
        <v>10189</v>
      </c>
    </row>
    <row r="8961" spans="1:2" x14ac:dyDescent="0.25">
      <c r="A8961" s="57">
        <v>42191705</v>
      </c>
      <c r="B8961" s="58" t="s">
        <v>7162</v>
      </c>
    </row>
    <row r="8962" spans="1:2" x14ac:dyDescent="0.25">
      <c r="A8962" s="57">
        <v>42191706</v>
      </c>
      <c r="B8962" s="58" t="s">
        <v>13107</v>
      </c>
    </row>
    <row r="8963" spans="1:2" x14ac:dyDescent="0.25">
      <c r="A8963" s="57">
        <v>42191707</v>
      </c>
      <c r="B8963" s="58" t="s">
        <v>13398</v>
      </c>
    </row>
    <row r="8964" spans="1:2" x14ac:dyDescent="0.25">
      <c r="A8964" s="57">
        <v>42191708</v>
      </c>
      <c r="B8964" s="58" t="s">
        <v>12086</v>
      </c>
    </row>
    <row r="8965" spans="1:2" x14ac:dyDescent="0.25">
      <c r="A8965" s="57">
        <v>42191709</v>
      </c>
      <c r="B8965" s="58" t="s">
        <v>7864</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10974</v>
      </c>
    </row>
    <row r="8970" spans="1:2" x14ac:dyDescent="0.25">
      <c r="A8970" s="57">
        <v>42191803</v>
      </c>
      <c r="B8970" s="58" t="s">
        <v>11144</v>
      </c>
    </row>
    <row r="8971" spans="1:2" x14ac:dyDescent="0.25">
      <c r="A8971" s="57">
        <v>42191804</v>
      </c>
      <c r="B8971" s="58" t="s">
        <v>12658</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13290</v>
      </c>
    </row>
    <row r="8976" spans="1:2" x14ac:dyDescent="0.25">
      <c r="A8976" s="57">
        <v>42191809</v>
      </c>
      <c r="B8976" s="58" t="s">
        <v>11479</v>
      </c>
    </row>
    <row r="8977" spans="1:2" x14ac:dyDescent="0.25">
      <c r="A8977" s="57">
        <v>42191810</v>
      </c>
      <c r="B8977" s="58" t="s">
        <v>4003</v>
      </c>
    </row>
    <row r="8978" spans="1:2" x14ac:dyDescent="0.25">
      <c r="A8978" s="57">
        <v>42191811</v>
      </c>
      <c r="B8978" s="58" t="s">
        <v>15396</v>
      </c>
    </row>
    <row r="8979" spans="1:2" x14ac:dyDescent="0.25">
      <c r="A8979" s="57">
        <v>42191812</v>
      </c>
      <c r="B8979" s="58" t="s">
        <v>10665</v>
      </c>
    </row>
    <row r="8980" spans="1:2" x14ac:dyDescent="0.25">
      <c r="A8980" s="57">
        <v>42191813</v>
      </c>
      <c r="B8980" s="58" t="s">
        <v>9888</v>
      </c>
    </row>
    <row r="8981" spans="1:2" x14ac:dyDescent="0.25">
      <c r="A8981" s="57">
        <v>42191814</v>
      </c>
      <c r="B8981" s="58" t="s">
        <v>5433</v>
      </c>
    </row>
    <row r="8982" spans="1:2" x14ac:dyDescent="0.25">
      <c r="A8982" s="57">
        <v>42191901</v>
      </c>
      <c r="B8982" s="58" t="s">
        <v>588</v>
      </c>
    </row>
    <row r="8983" spans="1:2" x14ac:dyDescent="0.25">
      <c r="A8983" s="57">
        <v>42191902</v>
      </c>
      <c r="B8983" s="58" t="s">
        <v>16740</v>
      </c>
    </row>
    <row r="8984" spans="1:2" x14ac:dyDescent="0.25">
      <c r="A8984" s="57">
        <v>42191903</v>
      </c>
      <c r="B8984" s="58" t="s">
        <v>11502</v>
      </c>
    </row>
    <row r="8985" spans="1:2" x14ac:dyDescent="0.25">
      <c r="A8985" s="57">
        <v>42191904</v>
      </c>
      <c r="B8985" s="58" t="s">
        <v>16556</v>
      </c>
    </row>
    <row r="8986" spans="1:2" x14ac:dyDescent="0.25">
      <c r="A8986" s="57">
        <v>42191905</v>
      </c>
      <c r="B8986" s="58" t="s">
        <v>6292</v>
      </c>
    </row>
    <row r="8987" spans="1:2" x14ac:dyDescent="0.25">
      <c r="A8987" s="57">
        <v>42191906</v>
      </c>
      <c r="B8987" s="58" t="s">
        <v>18350</v>
      </c>
    </row>
    <row r="8988" spans="1:2" x14ac:dyDescent="0.25">
      <c r="A8988" s="57">
        <v>42191907</v>
      </c>
      <c r="B8988" s="58" t="s">
        <v>4106</v>
      </c>
    </row>
    <row r="8989" spans="1:2" x14ac:dyDescent="0.25">
      <c r="A8989" s="57">
        <v>42192001</v>
      </c>
      <c r="B8989" s="58" t="s">
        <v>8732</v>
      </c>
    </row>
    <row r="8990" spans="1:2" x14ac:dyDescent="0.25">
      <c r="A8990" s="57">
        <v>42192002</v>
      </c>
      <c r="B8990" s="58" t="s">
        <v>10918</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5457</v>
      </c>
    </row>
    <row r="8997" spans="1:2" x14ac:dyDescent="0.25">
      <c r="A8997" s="57">
        <v>42192201</v>
      </c>
      <c r="B8997" s="58" t="s">
        <v>7481</v>
      </c>
    </row>
    <row r="8998" spans="1:2" x14ac:dyDescent="0.25">
      <c r="A8998" s="57">
        <v>42192202</v>
      </c>
      <c r="B8998" s="58" t="s">
        <v>12473</v>
      </c>
    </row>
    <row r="8999" spans="1:2" x14ac:dyDescent="0.25">
      <c r="A8999" s="57">
        <v>42192203</v>
      </c>
      <c r="B8999" s="58" t="s">
        <v>18420</v>
      </c>
    </row>
    <row r="9000" spans="1:2" x14ac:dyDescent="0.25">
      <c r="A9000" s="57">
        <v>42192204</v>
      </c>
      <c r="B9000" s="58" t="s">
        <v>13048</v>
      </c>
    </row>
    <row r="9001" spans="1:2" x14ac:dyDescent="0.25">
      <c r="A9001" s="57">
        <v>42192205</v>
      </c>
      <c r="B9001" s="58" t="s">
        <v>18429</v>
      </c>
    </row>
    <row r="9002" spans="1:2" x14ac:dyDescent="0.25">
      <c r="A9002" s="57">
        <v>42192206</v>
      </c>
      <c r="B9002" s="58" t="s">
        <v>10164</v>
      </c>
    </row>
    <row r="9003" spans="1:2" x14ac:dyDescent="0.25">
      <c r="A9003" s="57">
        <v>42192207</v>
      </c>
      <c r="B9003" s="58" t="s">
        <v>5804</v>
      </c>
    </row>
    <row r="9004" spans="1:2" x14ac:dyDescent="0.25">
      <c r="A9004" s="57">
        <v>42192208</v>
      </c>
      <c r="B9004" s="58" t="s">
        <v>12808</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9429</v>
      </c>
    </row>
    <row r="9011" spans="1:2" x14ac:dyDescent="0.25">
      <c r="A9011" s="57">
        <v>42192302</v>
      </c>
      <c r="B9011" s="58" t="s">
        <v>17919</v>
      </c>
    </row>
    <row r="9012" spans="1:2" x14ac:dyDescent="0.25">
      <c r="A9012" s="57">
        <v>42192303</v>
      </c>
      <c r="B9012" s="58" t="s">
        <v>6964</v>
      </c>
    </row>
    <row r="9013" spans="1:2" x14ac:dyDescent="0.25">
      <c r="A9013" s="57">
        <v>42192304</v>
      </c>
      <c r="B9013" s="58" t="s">
        <v>13262</v>
      </c>
    </row>
    <row r="9014" spans="1:2" x14ac:dyDescent="0.25">
      <c r="A9014" s="57">
        <v>42192305</v>
      </c>
      <c r="B9014" s="58" t="s">
        <v>1049</v>
      </c>
    </row>
    <row r="9015" spans="1:2" x14ac:dyDescent="0.25">
      <c r="A9015" s="57">
        <v>42192401</v>
      </c>
      <c r="B9015" s="58" t="s">
        <v>12022</v>
      </c>
    </row>
    <row r="9016" spans="1:2" x14ac:dyDescent="0.25">
      <c r="A9016" s="57">
        <v>42192402</v>
      </c>
      <c r="B9016" s="58" t="s">
        <v>18616</v>
      </c>
    </row>
    <row r="9017" spans="1:2" x14ac:dyDescent="0.25">
      <c r="A9017" s="57">
        <v>42192403</v>
      </c>
      <c r="B9017" s="58" t="s">
        <v>407</v>
      </c>
    </row>
    <row r="9018" spans="1:2" x14ac:dyDescent="0.25">
      <c r="A9018" s="57">
        <v>42192404</v>
      </c>
      <c r="B9018" s="58" t="s">
        <v>11922</v>
      </c>
    </row>
    <row r="9019" spans="1:2" x14ac:dyDescent="0.25">
      <c r="A9019" s="57">
        <v>42192405</v>
      </c>
      <c r="B9019" s="58" t="s">
        <v>17709</v>
      </c>
    </row>
    <row r="9020" spans="1:2" x14ac:dyDescent="0.25">
      <c r="A9020" s="57">
        <v>42192406</v>
      </c>
      <c r="B9020" s="58" t="s">
        <v>4267</v>
      </c>
    </row>
    <row r="9021" spans="1:2" x14ac:dyDescent="0.25">
      <c r="A9021" s="57">
        <v>42192501</v>
      </c>
      <c r="B9021" s="58" t="s">
        <v>15740</v>
      </c>
    </row>
    <row r="9022" spans="1:2" x14ac:dyDescent="0.25">
      <c r="A9022" s="57">
        <v>42192502</v>
      </c>
      <c r="B9022" s="58" t="s">
        <v>10502</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8423</v>
      </c>
    </row>
    <row r="9030" spans="1:2" x14ac:dyDescent="0.25">
      <c r="A9030" s="57">
        <v>42201503</v>
      </c>
      <c r="B9030" s="58" t="s">
        <v>6826</v>
      </c>
    </row>
    <row r="9031" spans="1:2" x14ac:dyDescent="0.25">
      <c r="A9031" s="57">
        <v>42201504</v>
      </c>
      <c r="B9031" s="58" t="s">
        <v>4836</v>
      </c>
    </row>
    <row r="9032" spans="1:2" x14ac:dyDescent="0.25">
      <c r="A9032" s="57">
        <v>42201505</v>
      </c>
      <c r="B9032" s="58" t="s">
        <v>13339</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15563</v>
      </c>
    </row>
    <row r="9038" spans="1:2" x14ac:dyDescent="0.25">
      <c r="A9038" s="57">
        <v>42201511</v>
      </c>
      <c r="B9038" s="58" t="s">
        <v>6157</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14413</v>
      </c>
    </row>
    <row r="9043" spans="1:2" x14ac:dyDescent="0.25">
      <c r="A9043" s="57">
        <v>42201603</v>
      </c>
      <c r="B9043" s="58" t="s">
        <v>5355</v>
      </c>
    </row>
    <row r="9044" spans="1:2" x14ac:dyDescent="0.25">
      <c r="A9044" s="57">
        <v>42201604</v>
      </c>
      <c r="B9044" s="58" t="s">
        <v>6540</v>
      </c>
    </row>
    <row r="9045" spans="1:2" x14ac:dyDescent="0.25">
      <c r="A9045" s="57">
        <v>42201605</v>
      </c>
      <c r="B9045" s="58" t="s">
        <v>11454</v>
      </c>
    </row>
    <row r="9046" spans="1:2" x14ac:dyDescent="0.25">
      <c r="A9046" s="57">
        <v>42201606</v>
      </c>
      <c r="B9046" s="58" t="s">
        <v>16770</v>
      </c>
    </row>
    <row r="9047" spans="1:2" x14ac:dyDescent="0.25">
      <c r="A9047" s="57">
        <v>42201607</v>
      </c>
      <c r="B9047" s="58" t="s">
        <v>9510</v>
      </c>
    </row>
    <row r="9048" spans="1:2" x14ac:dyDescent="0.25">
      <c r="A9048" s="57">
        <v>42201608</v>
      </c>
      <c r="B9048" s="58" t="s">
        <v>13594</v>
      </c>
    </row>
    <row r="9049" spans="1:2" x14ac:dyDescent="0.25">
      <c r="A9049" s="57">
        <v>42201609</v>
      </c>
      <c r="B9049" s="58" t="s">
        <v>5941</v>
      </c>
    </row>
    <row r="9050" spans="1:2" x14ac:dyDescent="0.25">
      <c r="A9050" s="57">
        <v>42201610</v>
      </c>
      <c r="B9050" s="58" t="s">
        <v>7223</v>
      </c>
    </row>
    <row r="9051" spans="1:2" x14ac:dyDescent="0.25">
      <c r="A9051" s="57">
        <v>42201611</v>
      </c>
      <c r="B9051" s="58" t="s">
        <v>11871</v>
      </c>
    </row>
    <row r="9052" spans="1:2" x14ac:dyDescent="0.25">
      <c r="A9052" s="57">
        <v>42201701</v>
      </c>
      <c r="B9052" s="58" t="s">
        <v>9523</v>
      </c>
    </row>
    <row r="9053" spans="1:2" x14ac:dyDescent="0.25">
      <c r="A9053" s="57">
        <v>42201702</v>
      </c>
      <c r="B9053" s="58" t="s">
        <v>1266</v>
      </c>
    </row>
    <row r="9054" spans="1:2" x14ac:dyDescent="0.25">
      <c r="A9054" s="57">
        <v>42201703</v>
      </c>
      <c r="B9054" s="58" t="s">
        <v>5617</v>
      </c>
    </row>
    <row r="9055" spans="1:2" x14ac:dyDescent="0.25">
      <c r="A9055" s="57">
        <v>42201704</v>
      </c>
      <c r="B9055" s="58" t="s">
        <v>8148</v>
      </c>
    </row>
    <row r="9056" spans="1:2" x14ac:dyDescent="0.25">
      <c r="A9056" s="57">
        <v>42201705</v>
      </c>
      <c r="B9056" s="58" t="s">
        <v>15843</v>
      </c>
    </row>
    <row r="9057" spans="1:2" x14ac:dyDescent="0.25">
      <c r="A9057" s="57">
        <v>42201706</v>
      </c>
      <c r="B9057" s="58" t="s">
        <v>2386</v>
      </c>
    </row>
    <row r="9058" spans="1:2" x14ac:dyDescent="0.25">
      <c r="A9058" s="57">
        <v>42201707</v>
      </c>
      <c r="B9058" s="58" t="s">
        <v>6040</v>
      </c>
    </row>
    <row r="9059" spans="1:2" x14ac:dyDescent="0.25">
      <c r="A9059" s="57">
        <v>42201708</v>
      </c>
      <c r="B9059" s="58" t="s">
        <v>10469</v>
      </c>
    </row>
    <row r="9060" spans="1:2" x14ac:dyDescent="0.25">
      <c r="A9060" s="57">
        <v>42201709</v>
      </c>
      <c r="B9060" s="58" t="s">
        <v>4821</v>
      </c>
    </row>
    <row r="9061" spans="1:2" x14ac:dyDescent="0.25">
      <c r="A9061" s="57">
        <v>42201710</v>
      </c>
      <c r="B9061" s="58" t="s">
        <v>8322</v>
      </c>
    </row>
    <row r="9062" spans="1:2" x14ac:dyDescent="0.25">
      <c r="A9062" s="57">
        <v>42201711</v>
      </c>
      <c r="B9062" s="58" t="s">
        <v>11630</v>
      </c>
    </row>
    <row r="9063" spans="1:2" x14ac:dyDescent="0.25">
      <c r="A9063" s="57">
        <v>42201712</v>
      </c>
      <c r="B9063" s="58" t="s">
        <v>1970</v>
      </c>
    </row>
    <row r="9064" spans="1:2" x14ac:dyDescent="0.25">
      <c r="A9064" s="57">
        <v>42201713</v>
      </c>
      <c r="B9064" s="58" t="s">
        <v>13300</v>
      </c>
    </row>
    <row r="9065" spans="1:2" x14ac:dyDescent="0.25">
      <c r="A9065" s="57">
        <v>42201714</v>
      </c>
      <c r="B9065" s="58" t="s">
        <v>6143</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8862</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12418</v>
      </c>
    </row>
    <row r="9076" spans="1:2" x14ac:dyDescent="0.25">
      <c r="A9076" s="57">
        <v>42201806</v>
      </c>
      <c r="B9076" s="58" t="s">
        <v>9381</v>
      </c>
    </row>
    <row r="9077" spans="1:2" x14ac:dyDescent="0.25">
      <c r="A9077" s="57">
        <v>42201807</v>
      </c>
      <c r="B9077" s="58" t="s">
        <v>9137</v>
      </c>
    </row>
    <row r="9078" spans="1:2" x14ac:dyDescent="0.25">
      <c r="A9078" s="57">
        <v>42201808</v>
      </c>
      <c r="B9078" s="58" t="s">
        <v>2730</v>
      </c>
    </row>
    <row r="9079" spans="1:2" x14ac:dyDescent="0.25">
      <c r="A9079" s="57">
        <v>42201809</v>
      </c>
      <c r="B9079" s="58" t="s">
        <v>12725</v>
      </c>
    </row>
    <row r="9080" spans="1:2" x14ac:dyDescent="0.25">
      <c r="A9080" s="57">
        <v>42201810</v>
      </c>
      <c r="B9080" s="58" t="s">
        <v>9998</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9163</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6126</v>
      </c>
    </row>
    <row r="9090" spans="1:2" x14ac:dyDescent="0.25">
      <c r="A9090" s="57">
        <v>42201820</v>
      </c>
      <c r="B9090" s="58" t="s">
        <v>16810</v>
      </c>
    </row>
    <row r="9091" spans="1:2" x14ac:dyDescent="0.25">
      <c r="A9091" s="57">
        <v>42201821</v>
      </c>
      <c r="B9091" s="58" t="s">
        <v>17499</v>
      </c>
    </row>
    <row r="9092" spans="1:2" x14ac:dyDescent="0.25">
      <c r="A9092" s="57">
        <v>42201822</v>
      </c>
      <c r="B9092" s="58" t="s">
        <v>5547</v>
      </c>
    </row>
    <row r="9093" spans="1:2" x14ac:dyDescent="0.25">
      <c r="A9093" s="57">
        <v>42201823</v>
      </c>
      <c r="B9093" s="58" t="s">
        <v>17685</v>
      </c>
    </row>
    <row r="9094" spans="1:2" x14ac:dyDescent="0.25">
      <c r="A9094" s="57">
        <v>42201824</v>
      </c>
      <c r="B9094" s="58" t="s">
        <v>11604</v>
      </c>
    </row>
    <row r="9095" spans="1:2" x14ac:dyDescent="0.25">
      <c r="A9095" s="57">
        <v>42201825</v>
      </c>
      <c r="B9095" s="58" t="s">
        <v>12427</v>
      </c>
    </row>
    <row r="9096" spans="1:2" x14ac:dyDescent="0.25">
      <c r="A9096" s="57">
        <v>42201826</v>
      </c>
      <c r="B9096" s="58" t="s">
        <v>1634</v>
      </c>
    </row>
    <row r="9097" spans="1:2" x14ac:dyDescent="0.25">
      <c r="A9097" s="57">
        <v>42201827</v>
      </c>
      <c r="B9097" s="58" t="s">
        <v>8746</v>
      </c>
    </row>
    <row r="9098" spans="1:2" x14ac:dyDescent="0.25">
      <c r="A9098" s="57">
        <v>42201828</v>
      </c>
      <c r="B9098" s="58" t="s">
        <v>17760</v>
      </c>
    </row>
    <row r="9099" spans="1:2" x14ac:dyDescent="0.25">
      <c r="A9099" s="57">
        <v>42201829</v>
      </c>
      <c r="B9099" s="58" t="s">
        <v>10107</v>
      </c>
    </row>
    <row r="9100" spans="1:2" x14ac:dyDescent="0.25">
      <c r="A9100" s="57">
        <v>42201830</v>
      </c>
      <c r="B9100" s="58" t="s">
        <v>7564</v>
      </c>
    </row>
    <row r="9101" spans="1:2" x14ac:dyDescent="0.25">
      <c r="A9101" s="57">
        <v>42201831</v>
      </c>
      <c r="B9101" s="58" t="s">
        <v>11598</v>
      </c>
    </row>
    <row r="9102" spans="1:2" x14ac:dyDescent="0.25">
      <c r="A9102" s="57">
        <v>42201832</v>
      </c>
      <c r="B9102" s="58" t="s">
        <v>18476</v>
      </c>
    </row>
    <row r="9103" spans="1:2" x14ac:dyDescent="0.25">
      <c r="A9103" s="57">
        <v>42201833</v>
      </c>
      <c r="B9103" s="58" t="s">
        <v>9572</v>
      </c>
    </row>
    <row r="9104" spans="1:2" x14ac:dyDescent="0.25">
      <c r="A9104" s="57">
        <v>42201834</v>
      </c>
      <c r="B9104" s="58" t="s">
        <v>10039</v>
      </c>
    </row>
    <row r="9105" spans="1:2" x14ac:dyDescent="0.25">
      <c r="A9105" s="57">
        <v>42201835</v>
      </c>
      <c r="B9105" s="58" t="s">
        <v>9234</v>
      </c>
    </row>
    <row r="9106" spans="1:2" x14ac:dyDescent="0.25">
      <c r="A9106" s="57">
        <v>42201836</v>
      </c>
      <c r="B9106" s="58" t="s">
        <v>13364</v>
      </c>
    </row>
    <row r="9107" spans="1:2" x14ac:dyDescent="0.25">
      <c r="A9107" s="57">
        <v>42201837</v>
      </c>
      <c r="B9107" s="58" t="s">
        <v>13799</v>
      </c>
    </row>
    <row r="9108" spans="1:2" x14ac:dyDescent="0.25">
      <c r="A9108" s="57">
        <v>42201838</v>
      </c>
      <c r="B9108" s="58" t="s">
        <v>5674</v>
      </c>
    </row>
    <row r="9109" spans="1:2" x14ac:dyDescent="0.25">
      <c r="A9109" s="57">
        <v>42201839</v>
      </c>
      <c r="B9109" s="58" t="s">
        <v>6060</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11030</v>
      </c>
    </row>
    <row r="9115" spans="1:2" x14ac:dyDescent="0.25">
      <c r="A9115" s="57">
        <v>42201904</v>
      </c>
      <c r="B9115" s="58" t="s">
        <v>12533</v>
      </c>
    </row>
    <row r="9116" spans="1:2" x14ac:dyDescent="0.25">
      <c r="A9116" s="57">
        <v>42201905</v>
      </c>
      <c r="B9116" s="58" t="s">
        <v>7527</v>
      </c>
    </row>
    <row r="9117" spans="1:2" x14ac:dyDescent="0.25">
      <c r="A9117" s="57">
        <v>42201906</v>
      </c>
      <c r="B9117" s="58" t="s">
        <v>12810</v>
      </c>
    </row>
    <row r="9118" spans="1:2" x14ac:dyDescent="0.25">
      <c r="A9118" s="57">
        <v>42201907</v>
      </c>
      <c r="B9118" s="58" t="s">
        <v>3833</v>
      </c>
    </row>
    <row r="9119" spans="1:2" x14ac:dyDescent="0.25">
      <c r="A9119" s="57">
        <v>42201908</v>
      </c>
      <c r="B9119" s="58" t="s">
        <v>5579</v>
      </c>
    </row>
    <row r="9120" spans="1:2" x14ac:dyDescent="0.25">
      <c r="A9120" s="57">
        <v>42202001</v>
      </c>
      <c r="B9120" s="58" t="s">
        <v>7826</v>
      </c>
    </row>
    <row r="9121" spans="1:2" x14ac:dyDescent="0.25">
      <c r="A9121" s="57">
        <v>42202002</v>
      </c>
      <c r="B9121" s="58" t="s">
        <v>17440</v>
      </c>
    </row>
    <row r="9122" spans="1:2" x14ac:dyDescent="0.25">
      <c r="A9122" s="57">
        <v>42202003</v>
      </c>
      <c r="B9122" s="58" t="s">
        <v>4611</v>
      </c>
    </row>
    <row r="9123" spans="1:2" x14ac:dyDescent="0.25">
      <c r="A9123" s="57">
        <v>42202004</v>
      </c>
      <c r="B9123" s="58" t="s">
        <v>18749</v>
      </c>
    </row>
    <row r="9124" spans="1:2" x14ac:dyDescent="0.25">
      <c r="A9124" s="57">
        <v>42202005</v>
      </c>
      <c r="B9124" s="58" t="s">
        <v>16273</v>
      </c>
    </row>
    <row r="9125" spans="1:2" x14ac:dyDescent="0.25">
      <c r="A9125" s="57">
        <v>42202101</v>
      </c>
      <c r="B9125" s="58" t="s">
        <v>14053</v>
      </c>
    </row>
    <row r="9126" spans="1:2" x14ac:dyDescent="0.25">
      <c r="A9126" s="57">
        <v>42202102</v>
      </c>
      <c r="B9126" s="58" t="s">
        <v>10420</v>
      </c>
    </row>
    <row r="9127" spans="1:2" x14ac:dyDescent="0.25">
      <c r="A9127" s="57">
        <v>42202103</v>
      </c>
      <c r="B9127" s="58" t="s">
        <v>7963</v>
      </c>
    </row>
    <row r="9128" spans="1:2" x14ac:dyDescent="0.25">
      <c r="A9128" s="57">
        <v>42202104</v>
      </c>
      <c r="B9128" s="58" t="s">
        <v>10174</v>
      </c>
    </row>
    <row r="9129" spans="1:2" x14ac:dyDescent="0.25">
      <c r="A9129" s="57">
        <v>42202105</v>
      </c>
      <c r="B9129" s="58" t="s">
        <v>7988</v>
      </c>
    </row>
    <row r="9130" spans="1:2" x14ac:dyDescent="0.25">
      <c r="A9130" s="57">
        <v>42202201</v>
      </c>
      <c r="B9130" s="58" t="s">
        <v>4261</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11855</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6361</v>
      </c>
    </row>
    <row r="9140" spans="1:2" x14ac:dyDescent="0.25">
      <c r="A9140" s="57">
        <v>42202701</v>
      </c>
      <c r="B9140" s="58" t="s">
        <v>7511</v>
      </c>
    </row>
    <row r="9141" spans="1:2" x14ac:dyDescent="0.25">
      <c r="A9141" s="57">
        <v>42202702</v>
      </c>
      <c r="B9141" s="58" t="s">
        <v>18552</v>
      </c>
    </row>
    <row r="9142" spans="1:2" x14ac:dyDescent="0.25">
      <c r="A9142" s="57">
        <v>42202703</v>
      </c>
      <c r="B9142" s="58" t="s">
        <v>9890</v>
      </c>
    </row>
    <row r="9143" spans="1:2" x14ac:dyDescent="0.25">
      <c r="A9143" s="57">
        <v>42202704</v>
      </c>
      <c r="B9143" s="58" t="s">
        <v>14347</v>
      </c>
    </row>
    <row r="9144" spans="1:2" x14ac:dyDescent="0.25">
      <c r="A9144" s="57">
        <v>42202801</v>
      </c>
      <c r="B9144" s="58" t="s">
        <v>3379</v>
      </c>
    </row>
    <row r="9145" spans="1:2" x14ac:dyDescent="0.25">
      <c r="A9145" s="57">
        <v>42202802</v>
      </c>
      <c r="B9145" s="58" t="s">
        <v>13642</v>
      </c>
    </row>
    <row r="9146" spans="1:2" x14ac:dyDescent="0.25">
      <c r="A9146" s="57">
        <v>42202901</v>
      </c>
      <c r="B9146" s="58" t="s">
        <v>468</v>
      </c>
    </row>
    <row r="9147" spans="1:2" x14ac:dyDescent="0.25">
      <c r="A9147" s="57">
        <v>42203001</v>
      </c>
      <c r="B9147" s="58" t="s">
        <v>15628</v>
      </c>
    </row>
    <row r="9148" spans="1:2" x14ac:dyDescent="0.25">
      <c r="A9148" s="57">
        <v>42203101</v>
      </c>
      <c r="B9148" s="58" t="s">
        <v>8981</v>
      </c>
    </row>
    <row r="9149" spans="1:2" x14ac:dyDescent="0.25">
      <c r="A9149" s="57">
        <v>42203201</v>
      </c>
      <c r="B9149" s="58" t="s">
        <v>9640</v>
      </c>
    </row>
    <row r="9150" spans="1:2" x14ac:dyDescent="0.25">
      <c r="A9150" s="57">
        <v>42203202</v>
      </c>
      <c r="B9150" s="58" t="s">
        <v>12203</v>
      </c>
    </row>
    <row r="9151" spans="1:2" x14ac:dyDescent="0.25">
      <c r="A9151" s="57">
        <v>42203301</v>
      </c>
      <c r="B9151" s="58" t="s">
        <v>6026</v>
      </c>
    </row>
    <row r="9152" spans="1:2" x14ac:dyDescent="0.25">
      <c r="A9152" s="57">
        <v>42203302</v>
      </c>
      <c r="B9152" s="58" t="s">
        <v>271</v>
      </c>
    </row>
    <row r="9153" spans="1:2" x14ac:dyDescent="0.25">
      <c r="A9153" s="57">
        <v>42203303</v>
      </c>
      <c r="B9153" s="58" t="s">
        <v>6049</v>
      </c>
    </row>
    <row r="9154" spans="1:2" x14ac:dyDescent="0.25">
      <c r="A9154" s="57">
        <v>42203401</v>
      </c>
      <c r="B9154" s="58" t="s">
        <v>8216</v>
      </c>
    </row>
    <row r="9155" spans="1:2" x14ac:dyDescent="0.25">
      <c r="A9155" s="57">
        <v>42203402</v>
      </c>
      <c r="B9155" s="58" t="s">
        <v>8204</v>
      </c>
    </row>
    <row r="9156" spans="1:2" x14ac:dyDescent="0.25">
      <c r="A9156" s="57">
        <v>42203403</v>
      </c>
      <c r="B9156" s="58" t="s">
        <v>10693</v>
      </c>
    </row>
    <row r="9157" spans="1:2" x14ac:dyDescent="0.25">
      <c r="A9157" s="57">
        <v>42203404</v>
      </c>
      <c r="B9157" s="58" t="s">
        <v>6112</v>
      </c>
    </row>
    <row r="9158" spans="1:2" x14ac:dyDescent="0.25">
      <c r="A9158" s="57">
        <v>42203405</v>
      </c>
      <c r="B9158" s="58" t="s">
        <v>14752</v>
      </c>
    </row>
    <row r="9159" spans="1:2" x14ac:dyDescent="0.25">
      <c r="A9159" s="57">
        <v>42203406</v>
      </c>
      <c r="B9159" s="58" t="s">
        <v>13243</v>
      </c>
    </row>
    <row r="9160" spans="1:2" x14ac:dyDescent="0.25">
      <c r="A9160" s="57">
        <v>42203407</v>
      </c>
      <c r="B9160" s="58" t="s">
        <v>8468</v>
      </c>
    </row>
    <row r="9161" spans="1:2" x14ac:dyDescent="0.25">
      <c r="A9161" s="57">
        <v>42203408</v>
      </c>
      <c r="B9161" s="58" t="s">
        <v>1015</v>
      </c>
    </row>
    <row r="9162" spans="1:2" x14ac:dyDescent="0.25">
      <c r="A9162" s="57">
        <v>42203409</v>
      </c>
      <c r="B9162" s="58" t="s">
        <v>12382</v>
      </c>
    </row>
    <row r="9163" spans="1:2" x14ac:dyDescent="0.25">
      <c r="A9163" s="57">
        <v>42203410</v>
      </c>
      <c r="B9163" s="58" t="s">
        <v>3479</v>
      </c>
    </row>
    <row r="9164" spans="1:2" x14ac:dyDescent="0.25">
      <c r="A9164" s="57">
        <v>42203411</v>
      </c>
      <c r="B9164" s="58" t="s">
        <v>17775</v>
      </c>
    </row>
    <row r="9165" spans="1:2" x14ac:dyDescent="0.25">
      <c r="A9165" s="57">
        <v>42203412</v>
      </c>
      <c r="B9165" s="58" t="s">
        <v>8701</v>
      </c>
    </row>
    <row r="9166" spans="1:2" x14ac:dyDescent="0.25">
      <c r="A9166" s="57">
        <v>42203501</v>
      </c>
      <c r="B9166" s="58" t="s">
        <v>12122</v>
      </c>
    </row>
    <row r="9167" spans="1:2" x14ac:dyDescent="0.25">
      <c r="A9167" s="57">
        <v>42203502</v>
      </c>
      <c r="B9167" s="58" t="s">
        <v>9110</v>
      </c>
    </row>
    <row r="9168" spans="1:2" x14ac:dyDescent="0.25">
      <c r="A9168" s="57">
        <v>42203503</v>
      </c>
      <c r="B9168" s="58" t="s">
        <v>13595</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12900</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13139</v>
      </c>
    </row>
    <row r="9181" spans="1:2" x14ac:dyDescent="0.25">
      <c r="A9181" s="57">
        <v>42203707</v>
      </c>
      <c r="B9181" s="58" t="s">
        <v>2878</v>
      </c>
    </row>
    <row r="9182" spans="1:2" x14ac:dyDescent="0.25">
      <c r="A9182" s="57">
        <v>42203708</v>
      </c>
      <c r="B9182" s="58" t="s">
        <v>10169</v>
      </c>
    </row>
    <row r="9183" spans="1:2" x14ac:dyDescent="0.25">
      <c r="A9183" s="57">
        <v>42203709</v>
      </c>
      <c r="B9183" s="58" t="s">
        <v>6928</v>
      </c>
    </row>
    <row r="9184" spans="1:2" x14ac:dyDescent="0.25">
      <c r="A9184" s="57">
        <v>42203710</v>
      </c>
      <c r="B9184" s="58" t="s">
        <v>9347</v>
      </c>
    </row>
    <row r="9185" spans="1:2" x14ac:dyDescent="0.25">
      <c r="A9185" s="57">
        <v>42203801</v>
      </c>
      <c r="B9185" s="58" t="s">
        <v>3051</v>
      </c>
    </row>
    <row r="9186" spans="1:2" x14ac:dyDescent="0.25">
      <c r="A9186" s="57">
        <v>42203802</v>
      </c>
      <c r="B9186" s="58" t="s">
        <v>11757</v>
      </c>
    </row>
    <row r="9187" spans="1:2" x14ac:dyDescent="0.25">
      <c r="A9187" s="57">
        <v>42203803</v>
      </c>
      <c r="B9187" s="58" t="s">
        <v>13646</v>
      </c>
    </row>
    <row r="9188" spans="1:2" x14ac:dyDescent="0.25">
      <c r="A9188" s="57">
        <v>42203901</v>
      </c>
      <c r="B9188" s="58" t="s">
        <v>3998</v>
      </c>
    </row>
    <row r="9189" spans="1:2" x14ac:dyDescent="0.25">
      <c r="A9189" s="57">
        <v>42203902</v>
      </c>
      <c r="B9189" s="58" t="s">
        <v>8955</v>
      </c>
    </row>
    <row r="9190" spans="1:2" x14ac:dyDescent="0.25">
      <c r="A9190" s="57">
        <v>42204001</v>
      </c>
      <c r="B9190" s="58" t="s">
        <v>481</v>
      </c>
    </row>
    <row r="9191" spans="1:2" x14ac:dyDescent="0.25">
      <c r="A9191" s="57">
        <v>42204002</v>
      </c>
      <c r="B9191" s="58" t="s">
        <v>14600</v>
      </c>
    </row>
    <row r="9192" spans="1:2" x14ac:dyDescent="0.25">
      <c r="A9192" s="57">
        <v>42204003</v>
      </c>
      <c r="B9192" s="58" t="s">
        <v>14633</v>
      </c>
    </row>
    <row r="9193" spans="1:2" x14ac:dyDescent="0.25">
      <c r="A9193" s="57">
        <v>42204004</v>
      </c>
      <c r="B9193" s="58" t="s">
        <v>17461</v>
      </c>
    </row>
    <row r="9194" spans="1:2" x14ac:dyDescent="0.25">
      <c r="A9194" s="57">
        <v>42204005</v>
      </c>
      <c r="B9194" s="58" t="s">
        <v>2352</v>
      </c>
    </row>
    <row r="9195" spans="1:2" x14ac:dyDescent="0.25">
      <c r="A9195" s="57">
        <v>42204006</v>
      </c>
      <c r="B9195" s="58" t="s">
        <v>10706</v>
      </c>
    </row>
    <row r="9196" spans="1:2" x14ac:dyDescent="0.25">
      <c r="A9196" s="57">
        <v>42204007</v>
      </c>
      <c r="B9196" s="58" t="s">
        <v>17946</v>
      </c>
    </row>
    <row r="9197" spans="1:2" x14ac:dyDescent="0.25">
      <c r="A9197" s="57">
        <v>42204008</v>
      </c>
      <c r="B9197" s="58" t="s">
        <v>11361</v>
      </c>
    </row>
    <row r="9198" spans="1:2" x14ac:dyDescent="0.25">
      <c r="A9198" s="57">
        <v>42211501</v>
      </c>
      <c r="B9198" s="58" t="s">
        <v>17051</v>
      </c>
    </row>
    <row r="9199" spans="1:2" x14ac:dyDescent="0.25">
      <c r="A9199" s="57">
        <v>42211502</v>
      </c>
      <c r="B9199" s="58" t="s">
        <v>5785</v>
      </c>
    </row>
    <row r="9200" spans="1:2" x14ac:dyDescent="0.25">
      <c r="A9200" s="57">
        <v>42211503</v>
      </c>
      <c r="B9200" s="58" t="s">
        <v>11981</v>
      </c>
    </row>
    <row r="9201" spans="1:2" x14ac:dyDescent="0.25">
      <c r="A9201" s="57">
        <v>42211504</v>
      </c>
      <c r="B9201" s="58" t="s">
        <v>1362</v>
      </c>
    </row>
    <row r="9202" spans="1:2" x14ac:dyDescent="0.25">
      <c r="A9202" s="57">
        <v>42211505</v>
      </c>
      <c r="B9202" s="58" t="s">
        <v>9070</v>
      </c>
    </row>
    <row r="9203" spans="1:2" x14ac:dyDescent="0.25">
      <c r="A9203" s="57">
        <v>42211506</v>
      </c>
      <c r="B9203" s="58" t="s">
        <v>15611</v>
      </c>
    </row>
    <row r="9204" spans="1:2" x14ac:dyDescent="0.25">
      <c r="A9204" s="57">
        <v>42211507</v>
      </c>
      <c r="B9204" s="58" t="s">
        <v>11784</v>
      </c>
    </row>
    <row r="9205" spans="1:2" x14ac:dyDescent="0.25">
      <c r="A9205" s="57">
        <v>42211508</v>
      </c>
      <c r="B9205" s="58" t="s">
        <v>18020</v>
      </c>
    </row>
    <row r="9206" spans="1:2" x14ac:dyDescent="0.25">
      <c r="A9206" s="57">
        <v>42211509</v>
      </c>
      <c r="B9206" s="58" t="s">
        <v>4958</v>
      </c>
    </row>
    <row r="9207" spans="1:2" x14ac:dyDescent="0.25">
      <c r="A9207" s="57">
        <v>42211601</v>
      </c>
      <c r="B9207" s="58" t="s">
        <v>14074</v>
      </c>
    </row>
    <row r="9208" spans="1:2" x14ac:dyDescent="0.25">
      <c r="A9208" s="57">
        <v>42211602</v>
      </c>
      <c r="B9208" s="58" t="s">
        <v>3243</v>
      </c>
    </row>
    <row r="9209" spans="1:2" x14ac:dyDescent="0.25">
      <c r="A9209" s="57">
        <v>42211603</v>
      </c>
      <c r="B9209" s="58" t="s">
        <v>15107</v>
      </c>
    </row>
    <row r="9210" spans="1:2" x14ac:dyDescent="0.25">
      <c r="A9210" s="57">
        <v>42211604</v>
      </c>
      <c r="B9210" s="58" t="s">
        <v>17373</v>
      </c>
    </row>
    <row r="9211" spans="1:2" x14ac:dyDescent="0.25">
      <c r="A9211" s="57">
        <v>42211605</v>
      </c>
      <c r="B9211" s="58" t="s">
        <v>10483</v>
      </c>
    </row>
    <row r="9212" spans="1:2" x14ac:dyDescent="0.25">
      <c r="A9212" s="57">
        <v>42211606</v>
      </c>
      <c r="B9212" s="58" t="s">
        <v>14589</v>
      </c>
    </row>
    <row r="9213" spans="1:2" x14ac:dyDescent="0.25">
      <c r="A9213" s="57">
        <v>42211607</v>
      </c>
      <c r="B9213" s="58" t="s">
        <v>10675</v>
      </c>
    </row>
    <row r="9214" spans="1:2" x14ac:dyDescent="0.25">
      <c r="A9214" s="57">
        <v>42211608</v>
      </c>
      <c r="B9214" s="58" t="s">
        <v>13565</v>
      </c>
    </row>
    <row r="9215" spans="1:2" x14ac:dyDescent="0.25">
      <c r="A9215" s="57">
        <v>42211609</v>
      </c>
      <c r="B9215" s="58" t="s">
        <v>9425</v>
      </c>
    </row>
    <row r="9216" spans="1:2" x14ac:dyDescent="0.25">
      <c r="A9216" s="57">
        <v>42211610</v>
      </c>
      <c r="B9216" s="58" t="s">
        <v>14996</v>
      </c>
    </row>
    <row r="9217" spans="1:2" x14ac:dyDescent="0.25">
      <c r="A9217" s="57">
        <v>42211611</v>
      </c>
      <c r="B9217" s="58" t="s">
        <v>4290</v>
      </c>
    </row>
    <row r="9218" spans="1:2" x14ac:dyDescent="0.25">
      <c r="A9218" s="57">
        <v>42211612</v>
      </c>
      <c r="B9218" s="58" t="s">
        <v>12719</v>
      </c>
    </row>
    <row r="9219" spans="1:2" x14ac:dyDescent="0.25">
      <c r="A9219" s="57">
        <v>42211613</v>
      </c>
      <c r="B9219" s="58" t="s">
        <v>5551</v>
      </c>
    </row>
    <row r="9220" spans="1:2" x14ac:dyDescent="0.25">
      <c r="A9220" s="57">
        <v>42211614</v>
      </c>
      <c r="B9220" s="58" t="s">
        <v>13346</v>
      </c>
    </row>
    <row r="9221" spans="1:2" x14ac:dyDescent="0.25">
      <c r="A9221" s="57">
        <v>42211615</v>
      </c>
      <c r="B9221" s="58" t="s">
        <v>7360</v>
      </c>
    </row>
    <row r="9222" spans="1:2" x14ac:dyDescent="0.25">
      <c r="A9222" s="57">
        <v>42211616</v>
      </c>
      <c r="B9222" s="58" t="s">
        <v>890</v>
      </c>
    </row>
    <row r="9223" spans="1:2" x14ac:dyDescent="0.25">
      <c r="A9223" s="57">
        <v>42211617</v>
      </c>
      <c r="B9223" s="58" t="s">
        <v>14564</v>
      </c>
    </row>
    <row r="9224" spans="1:2" x14ac:dyDescent="0.25">
      <c r="A9224" s="57">
        <v>42211618</v>
      </c>
      <c r="B9224" s="58" t="s">
        <v>18488</v>
      </c>
    </row>
    <row r="9225" spans="1:2" x14ac:dyDescent="0.25">
      <c r="A9225" s="57">
        <v>42211701</v>
      </c>
      <c r="B9225" s="58" t="s">
        <v>7117</v>
      </c>
    </row>
    <row r="9226" spans="1:2" x14ac:dyDescent="0.25">
      <c r="A9226" s="57">
        <v>42211702</v>
      </c>
      <c r="B9226" s="58" t="s">
        <v>13608</v>
      </c>
    </row>
    <row r="9227" spans="1:2" x14ac:dyDescent="0.25">
      <c r="A9227" s="57">
        <v>42211703</v>
      </c>
      <c r="B9227" s="58" t="s">
        <v>17052</v>
      </c>
    </row>
    <row r="9228" spans="1:2" x14ac:dyDescent="0.25">
      <c r="A9228" s="57">
        <v>42211704</v>
      </c>
      <c r="B9228" s="58" t="s">
        <v>4581</v>
      </c>
    </row>
    <row r="9229" spans="1:2" x14ac:dyDescent="0.25">
      <c r="A9229" s="57">
        <v>42211705</v>
      </c>
      <c r="B9229" s="58" t="s">
        <v>4896</v>
      </c>
    </row>
    <row r="9230" spans="1:2" x14ac:dyDescent="0.25">
      <c r="A9230" s="57">
        <v>42211706</v>
      </c>
      <c r="B9230" s="58" t="s">
        <v>16199</v>
      </c>
    </row>
    <row r="9231" spans="1:2" x14ac:dyDescent="0.25">
      <c r="A9231" s="57">
        <v>42211707</v>
      </c>
      <c r="B9231" s="58" t="s">
        <v>14016</v>
      </c>
    </row>
    <row r="9232" spans="1:2" x14ac:dyDescent="0.25">
      <c r="A9232" s="57">
        <v>42211708</v>
      </c>
      <c r="B9232" s="58" t="s">
        <v>18177</v>
      </c>
    </row>
    <row r="9233" spans="1:2" x14ac:dyDescent="0.25">
      <c r="A9233" s="57">
        <v>42211709</v>
      </c>
      <c r="B9233" s="58" t="s">
        <v>13350</v>
      </c>
    </row>
    <row r="9234" spans="1:2" x14ac:dyDescent="0.25">
      <c r="A9234" s="57">
        <v>42211710</v>
      </c>
      <c r="B9234" s="58" t="s">
        <v>15099</v>
      </c>
    </row>
    <row r="9235" spans="1:2" x14ac:dyDescent="0.25">
      <c r="A9235" s="57">
        <v>42211711</v>
      </c>
      <c r="B9235" s="58" t="s">
        <v>5181</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4926</v>
      </c>
    </row>
    <row r="9240" spans="1:2" x14ac:dyDescent="0.25">
      <c r="A9240" s="57">
        <v>42211804</v>
      </c>
      <c r="B9240" s="58" t="s">
        <v>12595</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5240</v>
      </c>
    </row>
    <row r="9246" spans="1:2" x14ac:dyDescent="0.25">
      <c r="A9246" s="57">
        <v>42211810</v>
      </c>
      <c r="B9246" s="58" t="s">
        <v>18051</v>
      </c>
    </row>
    <row r="9247" spans="1:2" x14ac:dyDescent="0.25">
      <c r="A9247" s="57">
        <v>42211811</v>
      </c>
      <c r="B9247" s="58" t="s">
        <v>14789</v>
      </c>
    </row>
    <row r="9248" spans="1:2" x14ac:dyDescent="0.25">
      <c r="A9248" s="57">
        <v>42211812</v>
      </c>
      <c r="B9248" s="58" t="s">
        <v>7755</v>
      </c>
    </row>
    <row r="9249" spans="1:2" x14ac:dyDescent="0.25">
      <c r="A9249" s="57">
        <v>42211813</v>
      </c>
      <c r="B9249" s="58" t="s">
        <v>12076</v>
      </c>
    </row>
    <row r="9250" spans="1:2" x14ac:dyDescent="0.25">
      <c r="A9250" s="57">
        <v>42211901</v>
      </c>
      <c r="B9250" s="58" t="s">
        <v>16981</v>
      </c>
    </row>
    <row r="9251" spans="1:2" x14ac:dyDescent="0.25">
      <c r="A9251" s="57">
        <v>42211902</v>
      </c>
      <c r="B9251" s="58" t="s">
        <v>8510</v>
      </c>
    </row>
    <row r="9252" spans="1:2" x14ac:dyDescent="0.25">
      <c r="A9252" s="57">
        <v>42211903</v>
      </c>
      <c r="B9252" s="58" t="s">
        <v>5702</v>
      </c>
    </row>
    <row r="9253" spans="1:2" x14ac:dyDescent="0.25">
      <c r="A9253" s="57">
        <v>42211904</v>
      </c>
      <c r="B9253" s="58" t="s">
        <v>6163</v>
      </c>
    </row>
    <row r="9254" spans="1:2" x14ac:dyDescent="0.25">
      <c r="A9254" s="57">
        <v>42211905</v>
      </c>
      <c r="B9254" s="58" t="s">
        <v>5890</v>
      </c>
    </row>
    <row r="9255" spans="1:2" x14ac:dyDescent="0.25">
      <c r="A9255" s="57">
        <v>42211906</v>
      </c>
      <c r="B9255" s="58" t="s">
        <v>16807</v>
      </c>
    </row>
    <row r="9256" spans="1:2" x14ac:dyDescent="0.25">
      <c r="A9256" s="57">
        <v>42211907</v>
      </c>
      <c r="B9256" s="58" t="s">
        <v>9071</v>
      </c>
    </row>
    <row r="9257" spans="1:2" x14ac:dyDescent="0.25">
      <c r="A9257" s="57">
        <v>42211908</v>
      </c>
      <c r="B9257" s="58" t="s">
        <v>16135</v>
      </c>
    </row>
    <row r="9258" spans="1:2" x14ac:dyDescent="0.25">
      <c r="A9258" s="57">
        <v>42211909</v>
      </c>
      <c r="B9258" s="58" t="s">
        <v>14038</v>
      </c>
    </row>
    <row r="9259" spans="1:2" x14ac:dyDescent="0.25">
      <c r="A9259" s="57">
        <v>42211910</v>
      </c>
      <c r="B9259" s="58" t="s">
        <v>18022</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16336</v>
      </c>
    </row>
    <row r="9264" spans="1:2" x14ac:dyDescent="0.25">
      <c r="A9264" s="57">
        <v>42211915</v>
      </c>
      <c r="B9264" s="58" t="s">
        <v>5244</v>
      </c>
    </row>
    <row r="9265" spans="1:2" x14ac:dyDescent="0.25">
      <c r="A9265" s="57">
        <v>42211916</v>
      </c>
      <c r="B9265" s="58" t="s">
        <v>10680</v>
      </c>
    </row>
    <row r="9266" spans="1:2" x14ac:dyDescent="0.25">
      <c r="A9266" s="57">
        <v>42211917</v>
      </c>
      <c r="B9266" s="58" t="s">
        <v>3183</v>
      </c>
    </row>
    <row r="9267" spans="1:2" x14ac:dyDescent="0.25">
      <c r="A9267" s="57">
        <v>42211918</v>
      </c>
      <c r="B9267" s="58" t="s">
        <v>15177</v>
      </c>
    </row>
    <row r="9268" spans="1:2" x14ac:dyDescent="0.25">
      <c r="A9268" s="57">
        <v>42212001</v>
      </c>
      <c r="B9268" s="58" t="s">
        <v>5186</v>
      </c>
    </row>
    <row r="9269" spans="1:2" x14ac:dyDescent="0.25">
      <c r="A9269" s="57">
        <v>42212002</v>
      </c>
      <c r="B9269" s="58" t="s">
        <v>11474</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8344</v>
      </c>
    </row>
    <row r="9274" spans="1:2" x14ac:dyDescent="0.25">
      <c r="A9274" s="57">
        <v>42212007</v>
      </c>
      <c r="B9274" s="58" t="s">
        <v>12925</v>
      </c>
    </row>
    <row r="9275" spans="1:2" x14ac:dyDescent="0.25">
      <c r="A9275" s="57">
        <v>42212101</v>
      </c>
      <c r="B9275" s="58" t="s">
        <v>10481</v>
      </c>
    </row>
    <row r="9276" spans="1:2" x14ac:dyDescent="0.25">
      <c r="A9276" s="57">
        <v>42212102</v>
      </c>
      <c r="B9276" s="58" t="s">
        <v>1087</v>
      </c>
    </row>
    <row r="9277" spans="1:2" x14ac:dyDescent="0.25">
      <c r="A9277" s="57">
        <v>42212103</v>
      </c>
      <c r="B9277" s="58" t="s">
        <v>10887</v>
      </c>
    </row>
    <row r="9278" spans="1:2" x14ac:dyDescent="0.25">
      <c r="A9278" s="57">
        <v>42212104</v>
      </c>
      <c r="B9278" s="58" t="s">
        <v>16499</v>
      </c>
    </row>
    <row r="9279" spans="1:2" x14ac:dyDescent="0.25">
      <c r="A9279" s="57">
        <v>42212105</v>
      </c>
      <c r="B9279" s="58" t="s">
        <v>10743</v>
      </c>
    </row>
    <row r="9280" spans="1:2" x14ac:dyDescent="0.25">
      <c r="A9280" s="57">
        <v>42212106</v>
      </c>
      <c r="B9280" s="58" t="s">
        <v>18117</v>
      </c>
    </row>
    <row r="9281" spans="1:2" x14ac:dyDescent="0.25">
      <c r="A9281" s="57">
        <v>42212107</v>
      </c>
      <c r="B9281" s="58" t="s">
        <v>15377</v>
      </c>
    </row>
    <row r="9282" spans="1:2" x14ac:dyDescent="0.25">
      <c r="A9282" s="57">
        <v>42212108</v>
      </c>
      <c r="B9282" s="58" t="s">
        <v>13151</v>
      </c>
    </row>
    <row r="9283" spans="1:2" x14ac:dyDescent="0.25">
      <c r="A9283" s="57">
        <v>42212109</v>
      </c>
      <c r="B9283" s="58" t="s">
        <v>15301</v>
      </c>
    </row>
    <row r="9284" spans="1:2" x14ac:dyDescent="0.25">
      <c r="A9284" s="57">
        <v>42212110</v>
      </c>
      <c r="B9284" s="58" t="s">
        <v>10061</v>
      </c>
    </row>
    <row r="9285" spans="1:2" x14ac:dyDescent="0.25">
      <c r="A9285" s="57">
        <v>42212111</v>
      </c>
      <c r="B9285" s="58" t="s">
        <v>17213</v>
      </c>
    </row>
    <row r="9286" spans="1:2" x14ac:dyDescent="0.25">
      <c r="A9286" s="57">
        <v>42212112</v>
      </c>
      <c r="B9286" s="58" t="s">
        <v>12226</v>
      </c>
    </row>
    <row r="9287" spans="1:2" x14ac:dyDescent="0.25">
      <c r="A9287" s="57">
        <v>42212113</v>
      </c>
      <c r="B9287" s="58" t="s">
        <v>7586</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5846</v>
      </c>
    </row>
    <row r="9298" spans="1:2" x14ac:dyDescent="0.25">
      <c r="A9298" s="57">
        <v>42221503</v>
      </c>
      <c r="B9298" s="58" t="s">
        <v>15126</v>
      </c>
    </row>
    <row r="9299" spans="1:2" x14ac:dyDescent="0.25">
      <c r="A9299" s="57">
        <v>42221504</v>
      </c>
      <c r="B9299" s="58" t="s">
        <v>7358</v>
      </c>
    </row>
    <row r="9300" spans="1:2" x14ac:dyDescent="0.25">
      <c r="A9300" s="57">
        <v>42221505</v>
      </c>
      <c r="B9300" s="58" t="s">
        <v>1100</v>
      </c>
    </row>
    <row r="9301" spans="1:2" x14ac:dyDescent="0.25">
      <c r="A9301" s="57">
        <v>42221506</v>
      </c>
      <c r="B9301" s="58" t="s">
        <v>16119</v>
      </c>
    </row>
    <row r="9302" spans="1:2" x14ac:dyDescent="0.25">
      <c r="A9302" s="57">
        <v>42221507</v>
      </c>
      <c r="B9302" s="58" t="s">
        <v>5997</v>
      </c>
    </row>
    <row r="9303" spans="1:2" x14ac:dyDescent="0.25">
      <c r="A9303" s="57">
        <v>42221508</v>
      </c>
      <c r="B9303" s="58" t="s">
        <v>13105</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9151</v>
      </c>
    </row>
    <row r="9308" spans="1:2" x14ac:dyDescent="0.25">
      <c r="A9308" s="57">
        <v>42221602</v>
      </c>
      <c r="B9308" s="58" t="s">
        <v>7852</v>
      </c>
    </row>
    <row r="9309" spans="1:2" x14ac:dyDescent="0.25">
      <c r="A9309" s="57">
        <v>42221603</v>
      </c>
      <c r="B9309" s="58" t="s">
        <v>17091</v>
      </c>
    </row>
    <row r="9310" spans="1:2" x14ac:dyDescent="0.25">
      <c r="A9310" s="57">
        <v>42221604</v>
      </c>
      <c r="B9310" s="58" t="s">
        <v>4740</v>
      </c>
    </row>
    <row r="9311" spans="1:2" x14ac:dyDescent="0.25">
      <c r="A9311" s="57">
        <v>42221605</v>
      </c>
      <c r="B9311" s="58" t="s">
        <v>15321</v>
      </c>
    </row>
    <row r="9312" spans="1:2" x14ac:dyDescent="0.25">
      <c r="A9312" s="57">
        <v>42221606</v>
      </c>
      <c r="B9312" s="58" t="s">
        <v>14565</v>
      </c>
    </row>
    <row r="9313" spans="1:2" x14ac:dyDescent="0.25">
      <c r="A9313" s="57">
        <v>42221607</v>
      </c>
      <c r="B9313" s="58" t="s">
        <v>3113</v>
      </c>
    </row>
    <row r="9314" spans="1:2" x14ac:dyDescent="0.25">
      <c r="A9314" s="57">
        <v>42221608</v>
      </c>
      <c r="B9314" s="58" t="s">
        <v>8177</v>
      </c>
    </row>
    <row r="9315" spans="1:2" x14ac:dyDescent="0.25">
      <c r="A9315" s="57">
        <v>42221609</v>
      </c>
      <c r="B9315" s="58" t="s">
        <v>17940</v>
      </c>
    </row>
    <row r="9316" spans="1:2" x14ac:dyDescent="0.25">
      <c r="A9316" s="57">
        <v>42221610</v>
      </c>
      <c r="B9316" s="58" t="s">
        <v>9777</v>
      </c>
    </row>
    <row r="9317" spans="1:2" x14ac:dyDescent="0.25">
      <c r="A9317" s="57">
        <v>42221611</v>
      </c>
      <c r="B9317" s="58" t="s">
        <v>13019</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10235</v>
      </c>
    </row>
    <row r="9322" spans="1:2" x14ac:dyDescent="0.25">
      <c r="A9322" s="57">
        <v>42221616</v>
      </c>
      <c r="B9322" s="58" t="s">
        <v>8327</v>
      </c>
    </row>
    <row r="9323" spans="1:2" x14ac:dyDescent="0.25">
      <c r="A9323" s="57">
        <v>42221617</v>
      </c>
      <c r="B9323" s="58" t="s">
        <v>9583</v>
      </c>
    </row>
    <row r="9324" spans="1:2" x14ac:dyDescent="0.25">
      <c r="A9324" s="57">
        <v>42221618</v>
      </c>
      <c r="B9324" s="58" t="s">
        <v>10096</v>
      </c>
    </row>
    <row r="9325" spans="1:2" x14ac:dyDescent="0.25">
      <c r="A9325" s="57">
        <v>42221701</v>
      </c>
      <c r="B9325" s="58" t="s">
        <v>5019</v>
      </c>
    </row>
    <row r="9326" spans="1:2" x14ac:dyDescent="0.25">
      <c r="A9326" s="57">
        <v>42221702</v>
      </c>
      <c r="B9326" s="58" t="s">
        <v>7854</v>
      </c>
    </row>
    <row r="9327" spans="1:2" x14ac:dyDescent="0.25">
      <c r="A9327" s="57">
        <v>42221703</v>
      </c>
      <c r="B9327" s="58" t="s">
        <v>4678</v>
      </c>
    </row>
    <row r="9328" spans="1:2" x14ac:dyDescent="0.25">
      <c r="A9328" s="57">
        <v>42221704</v>
      </c>
      <c r="B9328" s="58" t="s">
        <v>10809</v>
      </c>
    </row>
    <row r="9329" spans="1:2" x14ac:dyDescent="0.25">
      <c r="A9329" s="57">
        <v>42221705</v>
      </c>
      <c r="B9329" s="58" t="s">
        <v>9658</v>
      </c>
    </row>
    <row r="9330" spans="1:2" x14ac:dyDescent="0.25">
      <c r="A9330" s="57">
        <v>42221706</v>
      </c>
      <c r="B9330" s="58" t="s">
        <v>17311</v>
      </c>
    </row>
    <row r="9331" spans="1:2" x14ac:dyDescent="0.25">
      <c r="A9331" s="57">
        <v>42221707</v>
      </c>
      <c r="B9331" s="58" t="s">
        <v>13787</v>
      </c>
    </row>
    <row r="9332" spans="1:2" x14ac:dyDescent="0.25">
      <c r="A9332" s="57">
        <v>42221801</v>
      </c>
      <c r="B9332" s="58" t="s">
        <v>11345</v>
      </c>
    </row>
    <row r="9333" spans="1:2" x14ac:dyDescent="0.25">
      <c r="A9333" s="57">
        <v>42221802</v>
      </c>
      <c r="B9333" s="58" t="s">
        <v>2266</v>
      </c>
    </row>
    <row r="9334" spans="1:2" x14ac:dyDescent="0.25">
      <c r="A9334" s="57">
        <v>42221803</v>
      </c>
      <c r="B9334" s="58" t="s">
        <v>18551</v>
      </c>
    </row>
    <row r="9335" spans="1:2" x14ac:dyDescent="0.25">
      <c r="A9335" s="57">
        <v>42221901</v>
      </c>
      <c r="B9335" s="58" t="s">
        <v>16102</v>
      </c>
    </row>
    <row r="9336" spans="1:2" x14ac:dyDescent="0.25">
      <c r="A9336" s="57">
        <v>42221902</v>
      </c>
      <c r="B9336" s="58" t="s">
        <v>14293</v>
      </c>
    </row>
    <row r="9337" spans="1:2" x14ac:dyDescent="0.25">
      <c r="A9337" s="57">
        <v>42221903</v>
      </c>
      <c r="B9337" s="58" t="s">
        <v>11485</v>
      </c>
    </row>
    <row r="9338" spans="1:2" x14ac:dyDescent="0.25">
      <c r="A9338" s="57">
        <v>42222001</v>
      </c>
      <c r="B9338" s="58" t="s">
        <v>10905</v>
      </c>
    </row>
    <row r="9339" spans="1:2" x14ac:dyDescent="0.25">
      <c r="A9339" s="57">
        <v>42222002</v>
      </c>
      <c r="B9339" s="58" t="s">
        <v>17930</v>
      </c>
    </row>
    <row r="9340" spans="1:2" x14ac:dyDescent="0.25">
      <c r="A9340" s="57">
        <v>42222003</v>
      </c>
      <c r="B9340" s="58" t="s">
        <v>16002</v>
      </c>
    </row>
    <row r="9341" spans="1:2" x14ac:dyDescent="0.25">
      <c r="A9341" s="57">
        <v>42222004</v>
      </c>
      <c r="B9341" s="58" t="s">
        <v>14521</v>
      </c>
    </row>
    <row r="9342" spans="1:2" x14ac:dyDescent="0.25">
      <c r="A9342" s="57">
        <v>42222005</v>
      </c>
      <c r="B9342" s="58" t="s">
        <v>5948</v>
      </c>
    </row>
    <row r="9343" spans="1:2" x14ac:dyDescent="0.25">
      <c r="A9343" s="57">
        <v>42222006</v>
      </c>
      <c r="B9343" s="58" t="s">
        <v>995</v>
      </c>
    </row>
    <row r="9344" spans="1:2" x14ac:dyDescent="0.25">
      <c r="A9344" s="57">
        <v>42222007</v>
      </c>
      <c r="B9344" s="58" t="s">
        <v>14279</v>
      </c>
    </row>
    <row r="9345" spans="1:2" x14ac:dyDescent="0.25">
      <c r="A9345" s="57">
        <v>42222008</v>
      </c>
      <c r="B9345" s="58" t="s">
        <v>4944</v>
      </c>
    </row>
    <row r="9346" spans="1:2" x14ac:dyDescent="0.25">
      <c r="A9346" s="57">
        <v>42222101</v>
      </c>
      <c r="B9346" s="58" t="s">
        <v>7735</v>
      </c>
    </row>
    <row r="9347" spans="1:2" x14ac:dyDescent="0.25">
      <c r="A9347" s="57">
        <v>42222102</v>
      </c>
      <c r="B9347" s="58" t="s">
        <v>4797</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17665</v>
      </c>
    </row>
    <row r="9356" spans="1:2" x14ac:dyDescent="0.25">
      <c r="A9356" s="57">
        <v>42222305</v>
      </c>
      <c r="B9356" s="58" t="s">
        <v>11124</v>
      </c>
    </row>
    <row r="9357" spans="1:2" x14ac:dyDescent="0.25">
      <c r="A9357" s="57">
        <v>42222306</v>
      </c>
      <c r="B9357" s="58" t="s">
        <v>8500</v>
      </c>
    </row>
    <row r="9358" spans="1:2" x14ac:dyDescent="0.25">
      <c r="A9358" s="57">
        <v>42222307</v>
      </c>
      <c r="B9358" s="58" t="s">
        <v>10365</v>
      </c>
    </row>
    <row r="9359" spans="1:2" x14ac:dyDescent="0.25">
      <c r="A9359" s="57">
        <v>42222308</v>
      </c>
      <c r="B9359" s="58" t="s">
        <v>18142</v>
      </c>
    </row>
    <row r="9360" spans="1:2" x14ac:dyDescent="0.25">
      <c r="A9360" s="57">
        <v>42222309</v>
      </c>
      <c r="B9360" s="58" t="s">
        <v>8623</v>
      </c>
    </row>
    <row r="9361" spans="1:2" x14ac:dyDescent="0.25">
      <c r="A9361" s="57">
        <v>42231501</v>
      </c>
      <c r="B9361" s="58" t="s">
        <v>18027</v>
      </c>
    </row>
    <row r="9362" spans="1:2" x14ac:dyDescent="0.25">
      <c r="A9362" s="57">
        <v>42231502</v>
      </c>
      <c r="B9362" s="58" t="s">
        <v>8694</v>
      </c>
    </row>
    <row r="9363" spans="1:2" x14ac:dyDescent="0.25">
      <c r="A9363" s="57">
        <v>42231503</v>
      </c>
      <c r="B9363" s="58" t="s">
        <v>1717</v>
      </c>
    </row>
    <row r="9364" spans="1:2" x14ac:dyDescent="0.25">
      <c r="A9364" s="57">
        <v>42231504</v>
      </c>
      <c r="B9364" s="58" t="s">
        <v>13103</v>
      </c>
    </row>
    <row r="9365" spans="1:2" x14ac:dyDescent="0.25">
      <c r="A9365" s="57">
        <v>42231505</v>
      </c>
      <c r="B9365" s="58" t="s">
        <v>17271</v>
      </c>
    </row>
    <row r="9366" spans="1:2" x14ac:dyDescent="0.25">
      <c r="A9366" s="57">
        <v>42231506</v>
      </c>
      <c r="B9366" s="58" t="s">
        <v>10529</v>
      </c>
    </row>
    <row r="9367" spans="1:2" x14ac:dyDescent="0.25">
      <c r="A9367" s="57">
        <v>42231507</v>
      </c>
      <c r="B9367" s="58" t="s">
        <v>17393</v>
      </c>
    </row>
    <row r="9368" spans="1:2" x14ac:dyDescent="0.25">
      <c r="A9368" s="57">
        <v>42231508</v>
      </c>
      <c r="B9368" s="58" t="s">
        <v>9693</v>
      </c>
    </row>
    <row r="9369" spans="1:2" x14ac:dyDescent="0.25">
      <c r="A9369" s="57">
        <v>42231509</v>
      </c>
      <c r="B9369" s="58" t="s">
        <v>2919</v>
      </c>
    </row>
    <row r="9370" spans="1:2" x14ac:dyDescent="0.25">
      <c r="A9370" s="57">
        <v>42231510</v>
      </c>
      <c r="B9370" s="58" t="s">
        <v>7907</v>
      </c>
    </row>
    <row r="9371" spans="1:2" x14ac:dyDescent="0.25">
      <c r="A9371" s="57">
        <v>42231601</v>
      </c>
      <c r="B9371" s="58" t="s">
        <v>4844</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14343</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13519</v>
      </c>
    </row>
    <row r="9382" spans="1:2" x14ac:dyDescent="0.25">
      <c r="A9382" s="57">
        <v>42231704</v>
      </c>
      <c r="B9382" s="58" t="s">
        <v>18207</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10003</v>
      </c>
    </row>
    <row r="9387" spans="1:2" x14ac:dyDescent="0.25">
      <c r="A9387" s="57">
        <v>42231804</v>
      </c>
      <c r="B9387" s="58" t="s">
        <v>16749</v>
      </c>
    </row>
    <row r="9388" spans="1:2" x14ac:dyDescent="0.25">
      <c r="A9388" s="57">
        <v>42231805</v>
      </c>
      <c r="B9388" s="58" t="s">
        <v>14125</v>
      </c>
    </row>
    <row r="9389" spans="1:2" x14ac:dyDescent="0.25">
      <c r="A9389" s="57">
        <v>42231806</v>
      </c>
      <c r="B9389" s="58" t="s">
        <v>3248</v>
      </c>
    </row>
    <row r="9390" spans="1:2" x14ac:dyDescent="0.25">
      <c r="A9390" s="57">
        <v>42231807</v>
      </c>
      <c r="B9390" s="58" t="s">
        <v>8088</v>
      </c>
    </row>
    <row r="9391" spans="1:2" x14ac:dyDescent="0.25">
      <c r="A9391" s="57">
        <v>42231901</v>
      </c>
      <c r="B9391" s="58" t="s">
        <v>9367</v>
      </c>
    </row>
    <row r="9392" spans="1:2" x14ac:dyDescent="0.25">
      <c r="A9392" s="57">
        <v>42231902</v>
      </c>
      <c r="B9392" s="58" t="s">
        <v>6253</v>
      </c>
    </row>
    <row r="9393" spans="1:2" x14ac:dyDescent="0.25">
      <c r="A9393" s="57">
        <v>42231903</v>
      </c>
      <c r="B9393" s="58" t="s">
        <v>10778</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9570</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5007</v>
      </c>
    </row>
    <row r="9402" spans="1:2" x14ac:dyDescent="0.25">
      <c r="A9402" s="57">
        <v>42241506</v>
      </c>
      <c r="B9402" s="58" t="s">
        <v>6162</v>
      </c>
    </row>
    <row r="9403" spans="1:2" x14ac:dyDescent="0.25">
      <c r="A9403" s="57">
        <v>42241507</v>
      </c>
      <c r="B9403" s="58" t="s">
        <v>17796</v>
      </c>
    </row>
    <row r="9404" spans="1:2" x14ac:dyDescent="0.25">
      <c r="A9404" s="57">
        <v>42241509</v>
      </c>
      <c r="B9404" s="58" t="s">
        <v>6728</v>
      </c>
    </row>
    <row r="9405" spans="1:2" x14ac:dyDescent="0.25">
      <c r="A9405" s="57">
        <v>42241510</v>
      </c>
      <c r="B9405" s="58" t="s">
        <v>7291</v>
      </c>
    </row>
    <row r="9406" spans="1:2" x14ac:dyDescent="0.25">
      <c r="A9406" s="57">
        <v>42241511</v>
      </c>
      <c r="B9406" s="58" t="s">
        <v>11476</v>
      </c>
    </row>
    <row r="9407" spans="1:2" x14ac:dyDescent="0.25">
      <c r="A9407" s="57">
        <v>42241512</v>
      </c>
      <c r="B9407" s="58" t="s">
        <v>15055</v>
      </c>
    </row>
    <row r="9408" spans="1:2" x14ac:dyDescent="0.25">
      <c r="A9408" s="57">
        <v>42241513</v>
      </c>
      <c r="B9408" s="58" t="s">
        <v>4217</v>
      </c>
    </row>
    <row r="9409" spans="1:2" x14ac:dyDescent="0.25">
      <c r="A9409" s="57">
        <v>42241514</v>
      </c>
      <c r="B9409" s="58" t="s">
        <v>16639</v>
      </c>
    </row>
    <row r="9410" spans="1:2" x14ac:dyDescent="0.25">
      <c r="A9410" s="57">
        <v>42241515</v>
      </c>
      <c r="B9410" s="58" t="s">
        <v>17241</v>
      </c>
    </row>
    <row r="9411" spans="1:2" x14ac:dyDescent="0.25">
      <c r="A9411" s="57">
        <v>42241601</v>
      </c>
      <c r="B9411" s="58" t="s">
        <v>8816</v>
      </c>
    </row>
    <row r="9412" spans="1:2" x14ac:dyDescent="0.25">
      <c r="A9412" s="57">
        <v>42241602</v>
      </c>
      <c r="B9412" s="58" t="s">
        <v>6666</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11120</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14518</v>
      </c>
    </row>
    <row r="9424" spans="1:2" x14ac:dyDescent="0.25">
      <c r="A9424" s="57">
        <v>42241708</v>
      </c>
      <c r="B9424" s="58" t="s">
        <v>15371</v>
      </c>
    </row>
    <row r="9425" spans="1:2" x14ac:dyDescent="0.25">
      <c r="A9425" s="57">
        <v>42241801</v>
      </c>
      <c r="B9425" s="58" t="s">
        <v>5752</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9694</v>
      </c>
    </row>
    <row r="9430" spans="1:2" x14ac:dyDescent="0.25">
      <c r="A9430" s="57">
        <v>42241806</v>
      </c>
      <c r="B9430" s="58" t="s">
        <v>18779</v>
      </c>
    </row>
    <row r="9431" spans="1:2" x14ac:dyDescent="0.25">
      <c r="A9431" s="57">
        <v>42241807</v>
      </c>
      <c r="B9431" s="58" t="s">
        <v>11870</v>
      </c>
    </row>
    <row r="9432" spans="1:2" x14ac:dyDescent="0.25">
      <c r="A9432" s="57">
        <v>42241808</v>
      </c>
      <c r="B9432" s="58" t="s">
        <v>8383</v>
      </c>
    </row>
    <row r="9433" spans="1:2" x14ac:dyDescent="0.25">
      <c r="A9433" s="57">
        <v>42241809</v>
      </c>
      <c r="B9433" s="58" t="s">
        <v>8215</v>
      </c>
    </row>
    <row r="9434" spans="1:2" x14ac:dyDescent="0.25">
      <c r="A9434" s="57">
        <v>42241810</v>
      </c>
      <c r="B9434" s="58" t="s">
        <v>10635</v>
      </c>
    </row>
    <row r="9435" spans="1:2" x14ac:dyDescent="0.25">
      <c r="A9435" s="57">
        <v>42241811</v>
      </c>
      <c r="B9435" s="58" t="s">
        <v>12479</v>
      </c>
    </row>
    <row r="9436" spans="1:2" x14ac:dyDescent="0.25">
      <c r="A9436" s="57">
        <v>42241901</v>
      </c>
      <c r="B9436" s="58" t="s">
        <v>17690</v>
      </c>
    </row>
    <row r="9437" spans="1:2" x14ac:dyDescent="0.25">
      <c r="A9437" s="57">
        <v>42241902</v>
      </c>
      <c r="B9437" s="58" t="s">
        <v>3675</v>
      </c>
    </row>
    <row r="9438" spans="1:2" x14ac:dyDescent="0.25">
      <c r="A9438" s="57">
        <v>42242001</v>
      </c>
      <c r="B9438" s="58" t="s">
        <v>12881</v>
      </c>
    </row>
    <row r="9439" spans="1:2" x14ac:dyDescent="0.25">
      <c r="A9439" s="57">
        <v>42242002</v>
      </c>
      <c r="B9439" s="58" t="s">
        <v>7949</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13133</v>
      </c>
    </row>
    <row r="9445" spans="1:2" x14ac:dyDescent="0.25">
      <c r="A9445" s="57">
        <v>42242104</v>
      </c>
      <c r="B9445" s="58" t="s">
        <v>18787</v>
      </c>
    </row>
    <row r="9446" spans="1:2" x14ac:dyDescent="0.25">
      <c r="A9446" s="57">
        <v>42242105</v>
      </c>
      <c r="B9446" s="58" t="s">
        <v>9046</v>
      </c>
    </row>
    <row r="9447" spans="1:2" x14ac:dyDescent="0.25">
      <c r="A9447" s="57">
        <v>42242106</v>
      </c>
      <c r="B9447" s="58" t="s">
        <v>11470</v>
      </c>
    </row>
    <row r="9448" spans="1:2" x14ac:dyDescent="0.25">
      <c r="A9448" s="57">
        <v>42242107</v>
      </c>
      <c r="B9448" s="58" t="s">
        <v>5207</v>
      </c>
    </row>
    <row r="9449" spans="1:2" x14ac:dyDescent="0.25">
      <c r="A9449" s="57">
        <v>42242108</v>
      </c>
      <c r="B9449" s="58" t="s">
        <v>17144</v>
      </c>
    </row>
    <row r="9450" spans="1:2" x14ac:dyDescent="0.25">
      <c r="A9450" s="57">
        <v>42242109</v>
      </c>
      <c r="B9450" s="58" t="s">
        <v>7923</v>
      </c>
    </row>
    <row r="9451" spans="1:2" x14ac:dyDescent="0.25">
      <c r="A9451" s="57">
        <v>42242301</v>
      </c>
      <c r="B9451" s="58" t="s">
        <v>7046</v>
      </c>
    </row>
    <row r="9452" spans="1:2" x14ac:dyDescent="0.25">
      <c r="A9452" s="57">
        <v>42242302</v>
      </c>
      <c r="B9452" s="58" t="s">
        <v>5123</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5835</v>
      </c>
    </row>
    <row r="9458" spans="1:2" x14ac:dyDescent="0.25">
      <c r="A9458" s="57">
        <v>42251506</v>
      </c>
      <c r="B9458" s="58" t="s">
        <v>10616</v>
      </c>
    </row>
    <row r="9459" spans="1:2" x14ac:dyDescent="0.25">
      <c r="A9459" s="57">
        <v>42251601</v>
      </c>
      <c r="B9459" s="58" t="s">
        <v>8205</v>
      </c>
    </row>
    <row r="9460" spans="1:2" x14ac:dyDescent="0.25">
      <c r="A9460" s="57">
        <v>42251602</v>
      </c>
      <c r="B9460" s="58" t="s">
        <v>13323</v>
      </c>
    </row>
    <row r="9461" spans="1:2" x14ac:dyDescent="0.25">
      <c r="A9461" s="57">
        <v>42251603</v>
      </c>
      <c r="B9461" s="58" t="s">
        <v>17233</v>
      </c>
    </row>
    <row r="9462" spans="1:2" x14ac:dyDescent="0.25">
      <c r="A9462" s="57">
        <v>42251604</v>
      </c>
      <c r="B9462" s="58" t="s">
        <v>14406</v>
      </c>
    </row>
    <row r="9463" spans="1:2" x14ac:dyDescent="0.25">
      <c r="A9463" s="57">
        <v>42251605</v>
      </c>
      <c r="B9463" s="58" t="s">
        <v>431</v>
      </c>
    </row>
    <row r="9464" spans="1:2" x14ac:dyDescent="0.25">
      <c r="A9464" s="57">
        <v>42251606</v>
      </c>
      <c r="B9464" s="58" t="s">
        <v>17527</v>
      </c>
    </row>
    <row r="9465" spans="1:2" x14ac:dyDescent="0.25">
      <c r="A9465" s="57">
        <v>42251607</v>
      </c>
      <c r="B9465" s="58" t="s">
        <v>8313</v>
      </c>
    </row>
    <row r="9466" spans="1:2" x14ac:dyDescent="0.25">
      <c r="A9466" s="57">
        <v>42251608</v>
      </c>
      <c r="B9466" s="58" t="s">
        <v>12351</v>
      </c>
    </row>
    <row r="9467" spans="1:2" x14ac:dyDescent="0.25">
      <c r="A9467" s="57">
        <v>42251609</v>
      </c>
      <c r="B9467" s="58" t="s">
        <v>17762</v>
      </c>
    </row>
    <row r="9468" spans="1:2" x14ac:dyDescent="0.25">
      <c r="A9468" s="57">
        <v>42251610</v>
      </c>
      <c r="B9468" s="58" t="s">
        <v>13767</v>
      </c>
    </row>
    <row r="9469" spans="1:2" x14ac:dyDescent="0.25">
      <c r="A9469" s="57">
        <v>42251611</v>
      </c>
      <c r="B9469" s="58" t="s">
        <v>12335</v>
      </c>
    </row>
    <row r="9470" spans="1:2" x14ac:dyDescent="0.25">
      <c r="A9470" s="57">
        <v>42251612</v>
      </c>
      <c r="B9470" s="58" t="s">
        <v>5884</v>
      </c>
    </row>
    <row r="9471" spans="1:2" x14ac:dyDescent="0.25">
      <c r="A9471" s="57">
        <v>42251613</v>
      </c>
      <c r="B9471" s="58" t="s">
        <v>7742</v>
      </c>
    </row>
    <row r="9472" spans="1:2" x14ac:dyDescent="0.25">
      <c r="A9472" s="57">
        <v>42251614</v>
      </c>
      <c r="B9472" s="58" t="s">
        <v>6767</v>
      </c>
    </row>
    <row r="9473" spans="1:2" x14ac:dyDescent="0.25">
      <c r="A9473" s="57">
        <v>42251615</v>
      </c>
      <c r="B9473" s="58" t="s">
        <v>10185</v>
      </c>
    </row>
    <row r="9474" spans="1:2" x14ac:dyDescent="0.25">
      <c r="A9474" s="57">
        <v>42251616</v>
      </c>
      <c r="B9474" s="58" t="s">
        <v>6513</v>
      </c>
    </row>
    <row r="9475" spans="1:2" x14ac:dyDescent="0.25">
      <c r="A9475" s="57">
        <v>42251617</v>
      </c>
      <c r="B9475" s="58" t="s">
        <v>10594</v>
      </c>
    </row>
    <row r="9476" spans="1:2" x14ac:dyDescent="0.25">
      <c r="A9476" s="57">
        <v>42251618</v>
      </c>
      <c r="B9476" s="58" t="s">
        <v>13162</v>
      </c>
    </row>
    <row r="9477" spans="1:2" x14ac:dyDescent="0.25">
      <c r="A9477" s="57">
        <v>42251619</v>
      </c>
      <c r="B9477" s="58" t="s">
        <v>2746</v>
      </c>
    </row>
    <row r="9478" spans="1:2" x14ac:dyDescent="0.25">
      <c r="A9478" s="57">
        <v>42251620</v>
      </c>
      <c r="B9478" s="58" t="s">
        <v>8716</v>
      </c>
    </row>
    <row r="9479" spans="1:2" x14ac:dyDescent="0.25">
      <c r="A9479" s="57">
        <v>42251621</v>
      </c>
      <c r="B9479" s="58" t="s">
        <v>15063</v>
      </c>
    </row>
    <row r="9480" spans="1:2" x14ac:dyDescent="0.25">
      <c r="A9480" s="57">
        <v>42251622</v>
      </c>
      <c r="B9480" s="58" t="s">
        <v>7466</v>
      </c>
    </row>
    <row r="9481" spans="1:2" x14ac:dyDescent="0.25">
      <c r="A9481" s="57">
        <v>42251623</v>
      </c>
      <c r="B9481" s="58" t="s">
        <v>58</v>
      </c>
    </row>
    <row r="9482" spans="1:2" x14ac:dyDescent="0.25">
      <c r="A9482" s="57">
        <v>42251624</v>
      </c>
      <c r="B9482" s="58" t="s">
        <v>13696</v>
      </c>
    </row>
    <row r="9483" spans="1:2" x14ac:dyDescent="0.25">
      <c r="A9483" s="57">
        <v>42251701</v>
      </c>
      <c r="B9483" s="58" t="s">
        <v>15123</v>
      </c>
    </row>
    <row r="9484" spans="1:2" x14ac:dyDescent="0.25">
      <c r="A9484" s="57">
        <v>42251702</v>
      </c>
      <c r="B9484" s="58" t="s">
        <v>8130</v>
      </c>
    </row>
    <row r="9485" spans="1:2" x14ac:dyDescent="0.25">
      <c r="A9485" s="57">
        <v>42251703</v>
      </c>
      <c r="B9485" s="58" t="s">
        <v>8284</v>
      </c>
    </row>
    <row r="9486" spans="1:2" x14ac:dyDescent="0.25">
      <c r="A9486" s="57">
        <v>42251704</v>
      </c>
      <c r="B9486" s="58" t="s">
        <v>12582</v>
      </c>
    </row>
    <row r="9487" spans="1:2" x14ac:dyDescent="0.25">
      <c r="A9487" s="57">
        <v>42251705</v>
      </c>
      <c r="B9487" s="58" t="s">
        <v>12748</v>
      </c>
    </row>
    <row r="9488" spans="1:2" x14ac:dyDescent="0.25">
      <c r="A9488" s="57">
        <v>42251706</v>
      </c>
      <c r="B9488" s="58" t="s">
        <v>13699</v>
      </c>
    </row>
    <row r="9489" spans="1:2" x14ac:dyDescent="0.25">
      <c r="A9489" s="57">
        <v>42251801</v>
      </c>
      <c r="B9489" s="58" t="s">
        <v>15300</v>
      </c>
    </row>
    <row r="9490" spans="1:2" x14ac:dyDescent="0.25">
      <c r="A9490" s="57">
        <v>42251802</v>
      </c>
      <c r="B9490" s="58" t="s">
        <v>7470</v>
      </c>
    </row>
    <row r="9491" spans="1:2" x14ac:dyDescent="0.25">
      <c r="A9491" s="57">
        <v>42251803</v>
      </c>
      <c r="B9491" s="58" t="s">
        <v>17988</v>
      </c>
    </row>
    <row r="9492" spans="1:2" x14ac:dyDescent="0.25">
      <c r="A9492" s="57">
        <v>42251804</v>
      </c>
      <c r="B9492" s="58" t="s">
        <v>12684</v>
      </c>
    </row>
    <row r="9493" spans="1:2" x14ac:dyDescent="0.25">
      <c r="A9493" s="57">
        <v>42251805</v>
      </c>
      <c r="B9493" s="58" t="s">
        <v>12064</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12728</v>
      </c>
    </row>
    <row r="9498" spans="1:2" x14ac:dyDescent="0.25">
      <c r="A9498" s="57">
        <v>42261505</v>
      </c>
      <c r="B9498" s="58" t="s">
        <v>7277</v>
      </c>
    </row>
    <row r="9499" spans="1:2" x14ac:dyDescent="0.25">
      <c r="A9499" s="57">
        <v>42261506</v>
      </c>
      <c r="B9499" s="58" t="s">
        <v>13706</v>
      </c>
    </row>
    <row r="9500" spans="1:2" x14ac:dyDescent="0.25">
      <c r="A9500" s="57">
        <v>42261507</v>
      </c>
      <c r="B9500" s="58" t="s">
        <v>3813</v>
      </c>
    </row>
    <row r="9501" spans="1:2" x14ac:dyDescent="0.25">
      <c r="A9501" s="57">
        <v>42261508</v>
      </c>
      <c r="B9501" s="58" t="s">
        <v>12607</v>
      </c>
    </row>
    <row r="9502" spans="1:2" x14ac:dyDescent="0.25">
      <c r="A9502" s="57">
        <v>42261509</v>
      </c>
      <c r="B9502" s="58" t="s">
        <v>84</v>
      </c>
    </row>
    <row r="9503" spans="1:2" x14ac:dyDescent="0.25">
      <c r="A9503" s="57">
        <v>42261510</v>
      </c>
      <c r="B9503" s="58" t="s">
        <v>17954</v>
      </c>
    </row>
    <row r="9504" spans="1:2" x14ac:dyDescent="0.25">
      <c r="A9504" s="57">
        <v>42261511</v>
      </c>
      <c r="B9504" s="58" t="s">
        <v>8647</v>
      </c>
    </row>
    <row r="9505" spans="1:2" x14ac:dyDescent="0.25">
      <c r="A9505" s="57">
        <v>42261512</v>
      </c>
      <c r="B9505" s="58" t="s">
        <v>11028</v>
      </c>
    </row>
    <row r="9506" spans="1:2" x14ac:dyDescent="0.25">
      <c r="A9506" s="57">
        <v>42261513</v>
      </c>
      <c r="B9506" s="58" t="s">
        <v>12477</v>
      </c>
    </row>
    <row r="9507" spans="1:2" x14ac:dyDescent="0.25">
      <c r="A9507" s="57">
        <v>42261514</v>
      </c>
      <c r="B9507" s="58" t="s">
        <v>5707</v>
      </c>
    </row>
    <row r="9508" spans="1:2" x14ac:dyDescent="0.25">
      <c r="A9508" s="57">
        <v>42261515</v>
      </c>
      <c r="B9508" s="58" t="s">
        <v>18676</v>
      </c>
    </row>
    <row r="9509" spans="1:2" x14ac:dyDescent="0.25">
      <c r="A9509" s="57">
        <v>42261516</v>
      </c>
      <c r="B9509" s="58" t="s">
        <v>5986</v>
      </c>
    </row>
    <row r="9510" spans="1:2" x14ac:dyDescent="0.25">
      <c r="A9510" s="57">
        <v>42261601</v>
      </c>
      <c r="B9510" s="58" t="s">
        <v>18006</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10226</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9778</v>
      </c>
    </row>
    <row r="9519" spans="1:2" x14ac:dyDescent="0.25">
      <c r="A9519" s="57">
        <v>42261610</v>
      </c>
      <c r="B9519" s="58" t="s">
        <v>13577</v>
      </c>
    </row>
    <row r="9520" spans="1:2" x14ac:dyDescent="0.25">
      <c r="A9520" s="57">
        <v>42261611</v>
      </c>
      <c r="B9520" s="58" t="s">
        <v>688</v>
      </c>
    </row>
    <row r="9521" spans="1:2" x14ac:dyDescent="0.25">
      <c r="A9521" s="57">
        <v>42261612</v>
      </c>
      <c r="B9521" s="58" t="s">
        <v>15710</v>
      </c>
    </row>
    <row r="9522" spans="1:2" x14ac:dyDescent="0.25">
      <c r="A9522" s="57">
        <v>42261613</v>
      </c>
      <c r="B9522" s="58" t="s">
        <v>5064</v>
      </c>
    </row>
    <row r="9523" spans="1:2" x14ac:dyDescent="0.25">
      <c r="A9523" s="57">
        <v>42261701</v>
      </c>
      <c r="B9523" s="58" t="s">
        <v>18469</v>
      </c>
    </row>
    <row r="9524" spans="1:2" x14ac:dyDescent="0.25">
      <c r="A9524" s="57">
        <v>42261702</v>
      </c>
      <c r="B9524" s="58" t="s">
        <v>6169</v>
      </c>
    </row>
    <row r="9525" spans="1:2" x14ac:dyDescent="0.25">
      <c r="A9525" s="57">
        <v>42261703</v>
      </c>
      <c r="B9525" s="58" t="s">
        <v>12194</v>
      </c>
    </row>
    <row r="9526" spans="1:2" x14ac:dyDescent="0.25">
      <c r="A9526" s="57">
        <v>42261704</v>
      </c>
      <c r="B9526" s="58" t="s">
        <v>10116</v>
      </c>
    </row>
    <row r="9527" spans="1:2" x14ac:dyDescent="0.25">
      <c r="A9527" s="57">
        <v>42261705</v>
      </c>
      <c r="B9527" s="58" t="s">
        <v>1767</v>
      </c>
    </row>
    <row r="9528" spans="1:2" x14ac:dyDescent="0.25">
      <c r="A9528" s="57">
        <v>42261706</v>
      </c>
      <c r="B9528" s="58" t="s">
        <v>7480</v>
      </c>
    </row>
    <row r="9529" spans="1:2" x14ac:dyDescent="0.25">
      <c r="A9529" s="57">
        <v>42261707</v>
      </c>
      <c r="B9529" s="58" t="s">
        <v>15919</v>
      </c>
    </row>
    <row r="9530" spans="1:2" x14ac:dyDescent="0.25">
      <c r="A9530" s="57">
        <v>42261801</v>
      </c>
      <c r="B9530" s="58" t="s">
        <v>13379</v>
      </c>
    </row>
    <row r="9531" spans="1:2" x14ac:dyDescent="0.25">
      <c r="A9531" s="57">
        <v>42261802</v>
      </c>
      <c r="B9531" s="58" t="s">
        <v>17670</v>
      </c>
    </row>
    <row r="9532" spans="1:2" x14ac:dyDescent="0.25">
      <c r="A9532" s="57">
        <v>42261803</v>
      </c>
      <c r="B9532" s="58" t="s">
        <v>17250</v>
      </c>
    </row>
    <row r="9533" spans="1:2" x14ac:dyDescent="0.25">
      <c r="A9533" s="57">
        <v>42261804</v>
      </c>
      <c r="B9533" s="58" t="s">
        <v>5016</v>
      </c>
    </row>
    <row r="9534" spans="1:2" x14ac:dyDescent="0.25">
      <c r="A9534" s="57">
        <v>42261805</v>
      </c>
      <c r="B9534" s="58" t="s">
        <v>13541</v>
      </c>
    </row>
    <row r="9535" spans="1:2" x14ac:dyDescent="0.25">
      <c r="A9535" s="57">
        <v>42261806</v>
      </c>
      <c r="B9535" s="58" t="s">
        <v>11342</v>
      </c>
    </row>
    <row r="9536" spans="1:2" x14ac:dyDescent="0.25">
      <c r="A9536" s="57">
        <v>42261807</v>
      </c>
      <c r="B9536" s="58" t="s">
        <v>3032</v>
      </c>
    </row>
    <row r="9537" spans="1:2" x14ac:dyDescent="0.25">
      <c r="A9537" s="57">
        <v>42261808</v>
      </c>
      <c r="B9537" s="58" t="s">
        <v>6222</v>
      </c>
    </row>
    <row r="9538" spans="1:2" x14ac:dyDescent="0.25">
      <c r="A9538" s="57">
        <v>42261809</v>
      </c>
      <c r="B9538" s="58" t="s">
        <v>11939</v>
      </c>
    </row>
    <row r="9539" spans="1:2" x14ac:dyDescent="0.25">
      <c r="A9539" s="57">
        <v>42261810</v>
      </c>
      <c r="B9539" s="58" t="s">
        <v>11606</v>
      </c>
    </row>
    <row r="9540" spans="1:2" x14ac:dyDescent="0.25">
      <c r="A9540" s="57">
        <v>42261901</v>
      </c>
      <c r="B9540" s="58" t="s">
        <v>5506</v>
      </c>
    </row>
    <row r="9541" spans="1:2" x14ac:dyDescent="0.25">
      <c r="A9541" s="57">
        <v>42261902</v>
      </c>
      <c r="B9541" s="58" t="s">
        <v>17048</v>
      </c>
    </row>
    <row r="9542" spans="1:2" x14ac:dyDescent="0.25">
      <c r="A9542" s="57">
        <v>42261903</v>
      </c>
      <c r="B9542" s="58" t="s">
        <v>5556</v>
      </c>
    </row>
    <row r="9543" spans="1:2" x14ac:dyDescent="0.25">
      <c r="A9543" s="57">
        <v>42261904</v>
      </c>
      <c r="B9543" s="58" t="s">
        <v>12651</v>
      </c>
    </row>
    <row r="9544" spans="1:2" x14ac:dyDescent="0.25">
      <c r="A9544" s="57">
        <v>42262001</v>
      </c>
      <c r="B9544" s="58" t="s">
        <v>8729</v>
      </c>
    </row>
    <row r="9545" spans="1:2" x14ac:dyDescent="0.25">
      <c r="A9545" s="57">
        <v>42262002</v>
      </c>
      <c r="B9545" s="58" t="s">
        <v>10023</v>
      </c>
    </row>
    <row r="9546" spans="1:2" x14ac:dyDescent="0.25">
      <c r="A9546" s="57">
        <v>42262003</v>
      </c>
      <c r="B9546" s="58" t="s">
        <v>16760</v>
      </c>
    </row>
    <row r="9547" spans="1:2" x14ac:dyDescent="0.25">
      <c r="A9547" s="57">
        <v>42262004</v>
      </c>
      <c r="B9547" s="58" t="s">
        <v>15442</v>
      </c>
    </row>
    <row r="9548" spans="1:2" x14ac:dyDescent="0.25">
      <c r="A9548" s="57">
        <v>42262005</v>
      </c>
      <c r="B9548" s="58" t="s">
        <v>7815</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11978</v>
      </c>
    </row>
    <row r="9554" spans="1:2" x14ac:dyDescent="0.25">
      <c r="A9554" s="57">
        <v>42262103</v>
      </c>
      <c r="B9554" s="58" t="s">
        <v>1618</v>
      </c>
    </row>
    <row r="9555" spans="1:2" x14ac:dyDescent="0.25">
      <c r="A9555" s="57">
        <v>42262104</v>
      </c>
      <c r="B9555" s="58" t="s">
        <v>12461</v>
      </c>
    </row>
    <row r="9556" spans="1:2" x14ac:dyDescent="0.25">
      <c r="A9556" s="57">
        <v>42262105</v>
      </c>
      <c r="B9556" s="58" t="s">
        <v>3756</v>
      </c>
    </row>
    <row r="9557" spans="1:2" x14ac:dyDescent="0.25">
      <c r="A9557" s="57">
        <v>42271501</v>
      </c>
      <c r="B9557" s="58" t="s">
        <v>16183</v>
      </c>
    </row>
    <row r="9558" spans="1:2" x14ac:dyDescent="0.25">
      <c r="A9558" s="57">
        <v>42271502</v>
      </c>
      <c r="B9558" s="58" t="s">
        <v>17513</v>
      </c>
    </row>
    <row r="9559" spans="1:2" x14ac:dyDescent="0.25">
      <c r="A9559" s="57">
        <v>42271503</v>
      </c>
      <c r="B9559" s="58" t="s">
        <v>8831</v>
      </c>
    </row>
    <row r="9560" spans="1:2" x14ac:dyDescent="0.25">
      <c r="A9560" s="57">
        <v>42271504</v>
      </c>
      <c r="B9560" s="58" t="s">
        <v>17475</v>
      </c>
    </row>
    <row r="9561" spans="1:2" x14ac:dyDescent="0.25">
      <c r="A9561" s="57">
        <v>42271505</v>
      </c>
      <c r="B9561" s="58" t="s">
        <v>3455</v>
      </c>
    </row>
    <row r="9562" spans="1:2" x14ac:dyDescent="0.25">
      <c r="A9562" s="57">
        <v>42271506</v>
      </c>
      <c r="B9562" s="58" t="s">
        <v>10109</v>
      </c>
    </row>
    <row r="9563" spans="1:2" x14ac:dyDescent="0.25">
      <c r="A9563" s="57">
        <v>42271601</v>
      </c>
      <c r="B9563" s="58" t="s">
        <v>9154</v>
      </c>
    </row>
    <row r="9564" spans="1:2" x14ac:dyDescent="0.25">
      <c r="A9564" s="57">
        <v>42271602</v>
      </c>
      <c r="B9564" s="58" t="s">
        <v>485</v>
      </c>
    </row>
    <row r="9565" spans="1:2" x14ac:dyDescent="0.25">
      <c r="A9565" s="57">
        <v>42271603</v>
      </c>
      <c r="B9565" s="58" t="s">
        <v>547</v>
      </c>
    </row>
    <row r="9566" spans="1:2" x14ac:dyDescent="0.25">
      <c r="A9566" s="57">
        <v>42271604</v>
      </c>
      <c r="B9566" s="58" t="s">
        <v>13656</v>
      </c>
    </row>
    <row r="9567" spans="1:2" x14ac:dyDescent="0.25">
      <c r="A9567" s="57">
        <v>42271605</v>
      </c>
      <c r="B9567" s="58" t="s">
        <v>11058</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15032</v>
      </c>
    </row>
    <row r="9573" spans="1:2" x14ac:dyDescent="0.25">
      <c r="A9573" s="57">
        <v>42271611</v>
      </c>
      <c r="B9573" s="58" t="s">
        <v>11750</v>
      </c>
    </row>
    <row r="9574" spans="1:2" x14ac:dyDescent="0.25">
      <c r="A9574" s="57">
        <v>42271612</v>
      </c>
      <c r="B9574" s="58" t="s">
        <v>16964</v>
      </c>
    </row>
    <row r="9575" spans="1:2" x14ac:dyDescent="0.25">
      <c r="A9575" s="57">
        <v>42271613</v>
      </c>
      <c r="B9575" s="58" t="s">
        <v>13685</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10739</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11575</v>
      </c>
    </row>
    <row r="9584" spans="1:2" x14ac:dyDescent="0.25">
      <c r="A9584" s="57">
        <v>42271704</v>
      </c>
      <c r="B9584" s="58" t="s">
        <v>12388</v>
      </c>
    </row>
    <row r="9585" spans="1:2" x14ac:dyDescent="0.25">
      <c r="A9585" s="57">
        <v>42271705</v>
      </c>
      <c r="B9585" s="58" t="s">
        <v>9030</v>
      </c>
    </row>
    <row r="9586" spans="1:2" x14ac:dyDescent="0.25">
      <c r="A9586" s="57">
        <v>42271706</v>
      </c>
      <c r="B9586" s="58" t="s">
        <v>10646</v>
      </c>
    </row>
    <row r="9587" spans="1:2" x14ac:dyDescent="0.25">
      <c r="A9587" s="57">
        <v>42271707</v>
      </c>
      <c r="B9587" s="58" t="s">
        <v>16809</v>
      </c>
    </row>
    <row r="9588" spans="1:2" x14ac:dyDescent="0.25">
      <c r="A9588" s="57">
        <v>42271708</v>
      </c>
      <c r="B9588" s="58" t="s">
        <v>2797</v>
      </c>
    </row>
    <row r="9589" spans="1:2" x14ac:dyDescent="0.25">
      <c r="A9589" s="57">
        <v>42271709</v>
      </c>
      <c r="B9589" s="58" t="s">
        <v>11602</v>
      </c>
    </row>
    <row r="9590" spans="1:2" x14ac:dyDescent="0.25">
      <c r="A9590" s="57">
        <v>42271710</v>
      </c>
      <c r="B9590" s="58" t="s">
        <v>11624</v>
      </c>
    </row>
    <row r="9591" spans="1:2" x14ac:dyDescent="0.25">
      <c r="A9591" s="57">
        <v>42271711</v>
      </c>
      <c r="B9591" s="58" t="s">
        <v>6065</v>
      </c>
    </row>
    <row r="9592" spans="1:2" x14ac:dyDescent="0.25">
      <c r="A9592" s="57">
        <v>42271712</v>
      </c>
      <c r="B9592" s="58" t="s">
        <v>16735</v>
      </c>
    </row>
    <row r="9593" spans="1:2" x14ac:dyDescent="0.25">
      <c r="A9593" s="57">
        <v>42271713</v>
      </c>
      <c r="B9593" s="58" t="s">
        <v>12389</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11806</v>
      </c>
    </row>
    <row r="9601" spans="1:2" x14ac:dyDescent="0.25">
      <c r="A9601" s="57">
        <v>42271721</v>
      </c>
      <c r="B9601" s="58" t="s">
        <v>14330</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9099</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12343</v>
      </c>
    </row>
    <row r="9612" spans="1:2" x14ac:dyDescent="0.25">
      <c r="A9612" s="57">
        <v>42271908</v>
      </c>
      <c r="B9612" s="58" t="s">
        <v>3994</v>
      </c>
    </row>
    <row r="9613" spans="1:2" x14ac:dyDescent="0.25">
      <c r="A9613" s="57">
        <v>42271909</v>
      </c>
      <c r="B9613" s="58" t="s">
        <v>5300</v>
      </c>
    </row>
    <row r="9614" spans="1:2" x14ac:dyDescent="0.25">
      <c r="A9614" s="57">
        <v>42271910</v>
      </c>
      <c r="B9614" s="58" t="s">
        <v>2345</v>
      </c>
    </row>
    <row r="9615" spans="1:2" x14ac:dyDescent="0.25">
      <c r="A9615" s="57">
        <v>42271911</v>
      </c>
      <c r="B9615" s="58" t="s">
        <v>14230</v>
      </c>
    </row>
    <row r="9616" spans="1:2" x14ac:dyDescent="0.25">
      <c r="A9616" s="57">
        <v>42271912</v>
      </c>
      <c r="B9616" s="58" t="s">
        <v>14129</v>
      </c>
    </row>
    <row r="9617" spans="1:2" x14ac:dyDescent="0.25">
      <c r="A9617" s="57">
        <v>42271913</v>
      </c>
      <c r="B9617" s="58" t="s">
        <v>13822</v>
      </c>
    </row>
    <row r="9618" spans="1:2" x14ac:dyDescent="0.25">
      <c r="A9618" s="57">
        <v>42271914</v>
      </c>
      <c r="B9618" s="58" t="s">
        <v>15943</v>
      </c>
    </row>
    <row r="9619" spans="1:2" x14ac:dyDescent="0.25">
      <c r="A9619" s="57">
        <v>42271915</v>
      </c>
      <c r="B9619" s="58" t="s">
        <v>12038</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14904</v>
      </c>
    </row>
    <row r="9625" spans="1:2" x14ac:dyDescent="0.25">
      <c r="A9625" s="57">
        <v>42272006</v>
      </c>
      <c r="B9625" s="58" t="s">
        <v>5191</v>
      </c>
    </row>
    <row r="9626" spans="1:2" x14ac:dyDescent="0.25">
      <c r="A9626" s="57">
        <v>42272007</v>
      </c>
      <c r="B9626" s="58" t="s">
        <v>717</v>
      </c>
    </row>
    <row r="9627" spans="1:2" x14ac:dyDescent="0.25">
      <c r="A9627" s="57">
        <v>42272008</v>
      </c>
      <c r="B9627" s="58" t="s">
        <v>9434</v>
      </c>
    </row>
    <row r="9628" spans="1:2" x14ac:dyDescent="0.25">
      <c r="A9628" s="57">
        <v>42272009</v>
      </c>
      <c r="B9628" s="58" t="s">
        <v>1599</v>
      </c>
    </row>
    <row r="9629" spans="1:2" x14ac:dyDescent="0.25">
      <c r="A9629" s="57">
        <v>42272010</v>
      </c>
      <c r="B9629" s="58" t="s">
        <v>9362</v>
      </c>
    </row>
    <row r="9630" spans="1:2" x14ac:dyDescent="0.25">
      <c r="A9630" s="57">
        <v>42272011</v>
      </c>
      <c r="B9630" s="58" t="s">
        <v>11689</v>
      </c>
    </row>
    <row r="9631" spans="1:2" x14ac:dyDescent="0.25">
      <c r="A9631" s="57">
        <v>42272012</v>
      </c>
      <c r="B9631" s="58" t="s">
        <v>18721</v>
      </c>
    </row>
    <row r="9632" spans="1:2" x14ac:dyDescent="0.25">
      <c r="A9632" s="57">
        <v>42272013</v>
      </c>
      <c r="B9632" s="58" t="s">
        <v>9389</v>
      </c>
    </row>
    <row r="9633" spans="1:2" x14ac:dyDescent="0.25">
      <c r="A9633" s="57">
        <v>42272014</v>
      </c>
      <c r="B9633" s="58" t="s">
        <v>284</v>
      </c>
    </row>
    <row r="9634" spans="1:2" x14ac:dyDescent="0.25">
      <c r="A9634" s="57">
        <v>42272015</v>
      </c>
      <c r="B9634" s="58" t="s">
        <v>13875</v>
      </c>
    </row>
    <row r="9635" spans="1:2" x14ac:dyDescent="0.25">
      <c r="A9635" s="57">
        <v>42272016</v>
      </c>
      <c r="B9635" s="58" t="s">
        <v>16693</v>
      </c>
    </row>
    <row r="9636" spans="1:2" x14ac:dyDescent="0.25">
      <c r="A9636" s="57">
        <v>42272017</v>
      </c>
      <c r="B9636" s="58" t="s">
        <v>15051</v>
      </c>
    </row>
    <row r="9637" spans="1:2" x14ac:dyDescent="0.25">
      <c r="A9637" s="57">
        <v>42272101</v>
      </c>
      <c r="B9637" s="58" t="s">
        <v>10829</v>
      </c>
    </row>
    <row r="9638" spans="1:2" x14ac:dyDescent="0.25">
      <c r="A9638" s="57">
        <v>42272102</v>
      </c>
      <c r="B9638" s="58" t="s">
        <v>14019</v>
      </c>
    </row>
    <row r="9639" spans="1:2" x14ac:dyDescent="0.25">
      <c r="A9639" s="57">
        <v>42272201</v>
      </c>
      <c r="B9639" s="58" t="s">
        <v>6884</v>
      </c>
    </row>
    <row r="9640" spans="1:2" x14ac:dyDescent="0.25">
      <c r="A9640" s="57">
        <v>42272202</v>
      </c>
      <c r="B9640" s="58" t="s">
        <v>8352</v>
      </c>
    </row>
    <row r="9641" spans="1:2" x14ac:dyDescent="0.25">
      <c r="A9641" s="57">
        <v>42272203</v>
      </c>
      <c r="B9641" s="58" t="s">
        <v>18669</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15013</v>
      </c>
    </row>
    <row r="9647" spans="1:2" x14ac:dyDescent="0.25">
      <c r="A9647" s="57">
        <v>42272209</v>
      </c>
      <c r="B9647" s="58" t="s">
        <v>14695</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14447</v>
      </c>
    </row>
    <row r="9660" spans="1:2" x14ac:dyDescent="0.25">
      <c r="A9660" s="57">
        <v>42272222</v>
      </c>
      <c r="B9660" s="58" t="s">
        <v>13478</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11586</v>
      </c>
    </row>
    <row r="9665" spans="1:2" x14ac:dyDescent="0.25">
      <c r="A9665" s="57">
        <v>42272302</v>
      </c>
      <c r="B9665" s="58" t="s">
        <v>9366</v>
      </c>
    </row>
    <row r="9666" spans="1:2" x14ac:dyDescent="0.25">
      <c r="A9666" s="57">
        <v>42272303</v>
      </c>
      <c r="B9666" s="58" t="s">
        <v>12521</v>
      </c>
    </row>
    <row r="9667" spans="1:2" x14ac:dyDescent="0.25">
      <c r="A9667" s="57">
        <v>42272304</v>
      </c>
      <c r="B9667" s="58" t="s">
        <v>3658</v>
      </c>
    </row>
    <row r="9668" spans="1:2" x14ac:dyDescent="0.25">
      <c r="A9668" s="57">
        <v>42272305</v>
      </c>
      <c r="B9668" s="58" t="s">
        <v>3166</v>
      </c>
    </row>
    <row r="9669" spans="1:2" x14ac:dyDescent="0.25">
      <c r="A9669" s="57">
        <v>42272306</v>
      </c>
      <c r="B9669" s="58" t="s">
        <v>14145</v>
      </c>
    </row>
    <row r="9670" spans="1:2" x14ac:dyDescent="0.25">
      <c r="A9670" s="57">
        <v>42272307</v>
      </c>
      <c r="B9670" s="58" t="s">
        <v>15016</v>
      </c>
    </row>
    <row r="9671" spans="1:2" x14ac:dyDescent="0.25">
      <c r="A9671" s="57">
        <v>42272401</v>
      </c>
      <c r="B9671" s="58" t="s">
        <v>14542</v>
      </c>
    </row>
    <row r="9672" spans="1:2" x14ac:dyDescent="0.25">
      <c r="A9672" s="57">
        <v>42272402</v>
      </c>
      <c r="B9672" s="58" t="s">
        <v>7487</v>
      </c>
    </row>
    <row r="9673" spans="1:2" x14ac:dyDescent="0.25">
      <c r="A9673" s="57">
        <v>42272403</v>
      </c>
      <c r="B9673" s="58" t="s">
        <v>3734</v>
      </c>
    </row>
    <row r="9674" spans="1:2" x14ac:dyDescent="0.25">
      <c r="A9674" s="57">
        <v>42272404</v>
      </c>
      <c r="B9674" s="58" t="s">
        <v>14800</v>
      </c>
    </row>
    <row r="9675" spans="1:2" x14ac:dyDescent="0.25">
      <c r="A9675" s="57">
        <v>42272501</v>
      </c>
      <c r="B9675" s="58" t="s">
        <v>9140</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5935</v>
      </c>
    </row>
    <row r="9680" spans="1:2" x14ac:dyDescent="0.25">
      <c r="A9680" s="57">
        <v>42272506</v>
      </c>
      <c r="B9680" s="58" t="s">
        <v>7174</v>
      </c>
    </row>
    <row r="9681" spans="1:2" x14ac:dyDescent="0.25">
      <c r="A9681" s="57">
        <v>42272507</v>
      </c>
      <c r="B9681" s="58" t="s">
        <v>1557</v>
      </c>
    </row>
    <row r="9682" spans="1:2" x14ac:dyDescent="0.25">
      <c r="A9682" s="57">
        <v>42272508</v>
      </c>
      <c r="B9682" s="58" t="s">
        <v>13846</v>
      </c>
    </row>
    <row r="9683" spans="1:2" x14ac:dyDescent="0.25">
      <c r="A9683" s="57">
        <v>42281501</v>
      </c>
      <c r="B9683" s="58" t="s">
        <v>2579</v>
      </c>
    </row>
    <row r="9684" spans="1:2" x14ac:dyDescent="0.25">
      <c r="A9684" s="57">
        <v>42281502</v>
      </c>
      <c r="B9684" s="58" t="s">
        <v>1477</v>
      </c>
    </row>
    <row r="9685" spans="1:2" x14ac:dyDescent="0.25">
      <c r="A9685" s="57">
        <v>42281503</v>
      </c>
      <c r="B9685" s="58" t="s">
        <v>4990</v>
      </c>
    </row>
    <row r="9686" spans="1:2" x14ac:dyDescent="0.25">
      <c r="A9686" s="57">
        <v>42281504</v>
      </c>
      <c r="B9686" s="58" t="s">
        <v>9459</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10811</v>
      </c>
    </row>
    <row r="9693" spans="1:2" x14ac:dyDescent="0.25">
      <c r="A9693" s="57">
        <v>42281511</v>
      </c>
      <c r="B9693" s="58" t="s">
        <v>9493</v>
      </c>
    </row>
    <row r="9694" spans="1:2" x14ac:dyDescent="0.25">
      <c r="A9694" s="57">
        <v>42281512</v>
      </c>
      <c r="B9694" s="58" t="s">
        <v>11239</v>
      </c>
    </row>
    <row r="9695" spans="1:2" x14ac:dyDescent="0.25">
      <c r="A9695" s="57">
        <v>42281513</v>
      </c>
      <c r="B9695" s="58" t="s">
        <v>18613</v>
      </c>
    </row>
    <row r="9696" spans="1:2" x14ac:dyDescent="0.25">
      <c r="A9696" s="57">
        <v>42281514</v>
      </c>
      <c r="B9696" s="58" t="s">
        <v>9490</v>
      </c>
    </row>
    <row r="9697" spans="1:2" x14ac:dyDescent="0.25">
      <c r="A9697" s="57">
        <v>42281515</v>
      </c>
      <c r="B9697" s="58" t="s">
        <v>16326</v>
      </c>
    </row>
    <row r="9698" spans="1:2" x14ac:dyDescent="0.25">
      <c r="A9698" s="57">
        <v>42281516</v>
      </c>
      <c r="B9698" s="58" t="s">
        <v>849</v>
      </c>
    </row>
    <row r="9699" spans="1:2" x14ac:dyDescent="0.25">
      <c r="A9699" s="57">
        <v>42281517</v>
      </c>
      <c r="B9699" s="58" t="s">
        <v>7577</v>
      </c>
    </row>
    <row r="9700" spans="1:2" x14ac:dyDescent="0.25">
      <c r="A9700" s="57">
        <v>42281518</v>
      </c>
      <c r="B9700" s="58" t="s">
        <v>16351</v>
      </c>
    </row>
    <row r="9701" spans="1:2" x14ac:dyDescent="0.25">
      <c r="A9701" s="57">
        <v>42281519</v>
      </c>
      <c r="B9701" s="58" t="s">
        <v>15232</v>
      </c>
    </row>
    <row r="9702" spans="1:2" x14ac:dyDescent="0.25">
      <c r="A9702" s="57">
        <v>42281520</v>
      </c>
      <c r="B9702" s="58" t="s">
        <v>9879</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14510</v>
      </c>
    </row>
    <row r="9709" spans="1:2" x14ac:dyDescent="0.25">
      <c r="A9709" s="57">
        <v>42281603</v>
      </c>
      <c r="B9709" s="58" t="s">
        <v>18728</v>
      </c>
    </row>
    <row r="9710" spans="1:2" x14ac:dyDescent="0.25">
      <c r="A9710" s="57">
        <v>42281604</v>
      </c>
      <c r="B9710" s="58" t="s">
        <v>7753</v>
      </c>
    </row>
    <row r="9711" spans="1:2" x14ac:dyDescent="0.25">
      <c r="A9711" s="57">
        <v>42281605</v>
      </c>
      <c r="B9711" s="58" t="s">
        <v>62</v>
      </c>
    </row>
    <row r="9712" spans="1:2" x14ac:dyDescent="0.25">
      <c r="A9712" s="57">
        <v>42281606</v>
      </c>
      <c r="B9712" s="58" t="s">
        <v>12610</v>
      </c>
    </row>
    <row r="9713" spans="1:2" x14ac:dyDescent="0.25">
      <c r="A9713" s="57">
        <v>42281701</v>
      </c>
      <c r="B9713" s="58" t="s">
        <v>17349</v>
      </c>
    </row>
    <row r="9714" spans="1:2" x14ac:dyDescent="0.25">
      <c r="A9714" s="57">
        <v>42281702</v>
      </c>
      <c r="B9714" s="58" t="s">
        <v>12675</v>
      </c>
    </row>
    <row r="9715" spans="1:2" x14ac:dyDescent="0.25">
      <c r="A9715" s="57">
        <v>42281703</v>
      </c>
      <c r="B9715" s="58" t="s">
        <v>12483</v>
      </c>
    </row>
    <row r="9716" spans="1:2" x14ac:dyDescent="0.25">
      <c r="A9716" s="57">
        <v>42281704</v>
      </c>
      <c r="B9716" s="58" t="s">
        <v>15551</v>
      </c>
    </row>
    <row r="9717" spans="1:2" x14ac:dyDescent="0.25">
      <c r="A9717" s="57">
        <v>42281705</v>
      </c>
      <c r="B9717" s="58" t="s">
        <v>10296</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9591</v>
      </c>
    </row>
    <row r="9724" spans="1:2" x14ac:dyDescent="0.25">
      <c r="A9724" s="57">
        <v>42281712</v>
      </c>
      <c r="B9724" s="58" t="s">
        <v>9286</v>
      </c>
    </row>
    <row r="9725" spans="1:2" x14ac:dyDescent="0.25">
      <c r="A9725" s="57">
        <v>42281713</v>
      </c>
      <c r="B9725" s="58" t="s">
        <v>2640</v>
      </c>
    </row>
    <row r="9726" spans="1:2" x14ac:dyDescent="0.25">
      <c r="A9726" s="57">
        <v>42281801</v>
      </c>
      <c r="B9726" s="58" t="s">
        <v>10983</v>
      </c>
    </row>
    <row r="9727" spans="1:2" x14ac:dyDescent="0.25">
      <c r="A9727" s="57">
        <v>42281802</v>
      </c>
      <c r="B9727" s="58" t="s">
        <v>2082</v>
      </c>
    </row>
    <row r="9728" spans="1:2" x14ac:dyDescent="0.25">
      <c r="A9728" s="57">
        <v>42281803</v>
      </c>
      <c r="B9728" s="58" t="s">
        <v>8795</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10258</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18722</v>
      </c>
    </row>
    <row r="9737" spans="1:2" x14ac:dyDescent="0.25">
      <c r="A9737" s="57">
        <v>42281902</v>
      </c>
      <c r="B9737" s="58" t="s">
        <v>2419</v>
      </c>
    </row>
    <row r="9738" spans="1:2" x14ac:dyDescent="0.25">
      <c r="A9738" s="57">
        <v>42281903</v>
      </c>
      <c r="B9738" s="58" t="s">
        <v>3976</v>
      </c>
    </row>
    <row r="9739" spans="1:2" x14ac:dyDescent="0.25">
      <c r="A9739" s="57">
        <v>42281904</v>
      </c>
      <c r="B9739" s="58" t="s">
        <v>5099</v>
      </c>
    </row>
    <row r="9740" spans="1:2" x14ac:dyDescent="0.25">
      <c r="A9740" s="57">
        <v>42281905</v>
      </c>
      <c r="B9740" s="58" t="s">
        <v>9931</v>
      </c>
    </row>
    <row r="9741" spans="1:2" x14ac:dyDescent="0.25">
      <c r="A9741" s="57">
        <v>42281906</v>
      </c>
      <c r="B9741" s="58" t="s">
        <v>4670</v>
      </c>
    </row>
    <row r="9742" spans="1:2" x14ac:dyDescent="0.25">
      <c r="A9742" s="57">
        <v>42281907</v>
      </c>
      <c r="B9742" s="58" t="s">
        <v>9488</v>
      </c>
    </row>
    <row r="9743" spans="1:2" x14ac:dyDescent="0.25">
      <c r="A9743" s="57">
        <v>42281908</v>
      </c>
      <c r="B9743" s="58" t="s">
        <v>3187</v>
      </c>
    </row>
    <row r="9744" spans="1:2" x14ac:dyDescent="0.25">
      <c r="A9744" s="57">
        <v>42281909</v>
      </c>
      <c r="B9744" s="58" t="s">
        <v>787</v>
      </c>
    </row>
    <row r="9745" spans="1:2" x14ac:dyDescent="0.25">
      <c r="A9745" s="57">
        <v>42281912</v>
      </c>
      <c r="B9745" s="58" t="s">
        <v>12240</v>
      </c>
    </row>
    <row r="9746" spans="1:2" x14ac:dyDescent="0.25">
      <c r="A9746" s="57">
        <v>42281913</v>
      </c>
      <c r="B9746" s="58" t="s">
        <v>1578</v>
      </c>
    </row>
    <row r="9747" spans="1:2" x14ac:dyDescent="0.25">
      <c r="A9747" s="57">
        <v>42281914</v>
      </c>
      <c r="B9747" s="58" t="s">
        <v>11801</v>
      </c>
    </row>
    <row r="9748" spans="1:2" x14ac:dyDescent="0.25">
      <c r="A9748" s="57">
        <v>42281915</v>
      </c>
      <c r="B9748" s="58" t="s">
        <v>16168</v>
      </c>
    </row>
    <row r="9749" spans="1:2" x14ac:dyDescent="0.25">
      <c r="A9749" s="57">
        <v>42281916</v>
      </c>
      <c r="B9749" s="58" t="s">
        <v>12505</v>
      </c>
    </row>
    <row r="9750" spans="1:2" x14ac:dyDescent="0.25">
      <c r="A9750" s="57">
        <v>42291501</v>
      </c>
      <c r="B9750" s="58" t="s">
        <v>12803</v>
      </c>
    </row>
    <row r="9751" spans="1:2" x14ac:dyDescent="0.25">
      <c r="A9751" s="57">
        <v>42291502</v>
      </c>
      <c r="B9751" s="58" t="s">
        <v>13858</v>
      </c>
    </row>
    <row r="9752" spans="1:2" x14ac:dyDescent="0.25">
      <c r="A9752" s="57">
        <v>42291601</v>
      </c>
      <c r="B9752" s="58" t="s">
        <v>12463</v>
      </c>
    </row>
    <row r="9753" spans="1:2" x14ac:dyDescent="0.25">
      <c r="A9753" s="57">
        <v>42291602</v>
      </c>
      <c r="B9753" s="58" t="s">
        <v>1930</v>
      </c>
    </row>
    <row r="9754" spans="1:2" x14ac:dyDescent="0.25">
      <c r="A9754" s="57">
        <v>42291603</v>
      </c>
      <c r="B9754" s="58" t="s">
        <v>5976</v>
      </c>
    </row>
    <row r="9755" spans="1:2" x14ac:dyDescent="0.25">
      <c r="A9755" s="57">
        <v>42291604</v>
      </c>
      <c r="B9755" s="58" t="s">
        <v>15400</v>
      </c>
    </row>
    <row r="9756" spans="1:2" x14ac:dyDescent="0.25">
      <c r="A9756" s="57">
        <v>42291605</v>
      </c>
      <c r="B9756" s="58" t="s">
        <v>6019</v>
      </c>
    </row>
    <row r="9757" spans="1:2" x14ac:dyDescent="0.25">
      <c r="A9757" s="57">
        <v>42291606</v>
      </c>
      <c r="B9757" s="58" t="s">
        <v>6297</v>
      </c>
    </row>
    <row r="9758" spans="1:2" x14ac:dyDescent="0.25">
      <c r="A9758" s="57">
        <v>42291607</v>
      </c>
      <c r="B9758" s="58" t="s">
        <v>17716</v>
      </c>
    </row>
    <row r="9759" spans="1:2" x14ac:dyDescent="0.25">
      <c r="A9759" s="57">
        <v>42291608</v>
      </c>
      <c r="B9759" s="58" t="s">
        <v>15597</v>
      </c>
    </row>
    <row r="9760" spans="1:2" x14ac:dyDescent="0.25">
      <c r="A9760" s="57">
        <v>42291609</v>
      </c>
      <c r="B9760" s="58" t="s">
        <v>5898</v>
      </c>
    </row>
    <row r="9761" spans="1:2" x14ac:dyDescent="0.25">
      <c r="A9761" s="57">
        <v>42291610</v>
      </c>
      <c r="B9761" s="58" t="s">
        <v>4094</v>
      </c>
    </row>
    <row r="9762" spans="1:2" x14ac:dyDescent="0.25">
      <c r="A9762" s="57">
        <v>42291611</v>
      </c>
      <c r="B9762" s="58" t="s">
        <v>12440</v>
      </c>
    </row>
    <row r="9763" spans="1:2" x14ac:dyDescent="0.25">
      <c r="A9763" s="57">
        <v>42291612</v>
      </c>
      <c r="B9763" s="58" t="s">
        <v>11892</v>
      </c>
    </row>
    <row r="9764" spans="1:2" x14ac:dyDescent="0.25">
      <c r="A9764" s="57">
        <v>42291613</v>
      </c>
      <c r="B9764" s="58" t="s">
        <v>8067</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7711</v>
      </c>
    </row>
    <row r="9769" spans="1:2" x14ac:dyDescent="0.25">
      <c r="A9769" s="57">
        <v>42291619</v>
      </c>
      <c r="B9769" s="58" t="s">
        <v>4216</v>
      </c>
    </row>
    <row r="9770" spans="1:2" x14ac:dyDescent="0.25">
      <c r="A9770" s="57">
        <v>42291620</v>
      </c>
      <c r="B9770" s="58" t="s">
        <v>14617</v>
      </c>
    </row>
    <row r="9771" spans="1:2" x14ac:dyDescent="0.25">
      <c r="A9771" s="57">
        <v>42291621</v>
      </c>
      <c r="B9771" s="58" t="s">
        <v>13910</v>
      </c>
    </row>
    <row r="9772" spans="1:2" x14ac:dyDescent="0.25">
      <c r="A9772" s="57">
        <v>42291622</v>
      </c>
      <c r="B9772" s="58" t="s">
        <v>17766</v>
      </c>
    </row>
    <row r="9773" spans="1:2" x14ac:dyDescent="0.25">
      <c r="A9773" s="57">
        <v>42291623</v>
      </c>
      <c r="B9773" s="58" t="s">
        <v>10581</v>
      </c>
    </row>
    <row r="9774" spans="1:2" x14ac:dyDescent="0.25">
      <c r="A9774" s="57">
        <v>42291624</v>
      </c>
      <c r="B9774" s="58" t="s">
        <v>668</v>
      </c>
    </row>
    <row r="9775" spans="1:2" x14ac:dyDescent="0.25">
      <c r="A9775" s="57">
        <v>42291625</v>
      </c>
      <c r="B9775" s="58" t="s">
        <v>6048</v>
      </c>
    </row>
    <row r="9776" spans="1:2" x14ac:dyDescent="0.25">
      <c r="A9776" s="57">
        <v>42291701</v>
      </c>
      <c r="B9776" s="58" t="s">
        <v>18802</v>
      </c>
    </row>
    <row r="9777" spans="1:2" x14ac:dyDescent="0.25">
      <c r="A9777" s="57">
        <v>42291702</v>
      </c>
      <c r="B9777" s="58" t="s">
        <v>2754</v>
      </c>
    </row>
    <row r="9778" spans="1:2" x14ac:dyDescent="0.25">
      <c r="A9778" s="57">
        <v>42291703</v>
      </c>
      <c r="B9778" s="58" t="s">
        <v>6719</v>
      </c>
    </row>
    <row r="9779" spans="1:2" x14ac:dyDescent="0.25">
      <c r="A9779" s="57">
        <v>42291704</v>
      </c>
      <c r="B9779" s="58" t="s">
        <v>9285</v>
      </c>
    </row>
    <row r="9780" spans="1:2" x14ac:dyDescent="0.25">
      <c r="A9780" s="57">
        <v>42291705</v>
      </c>
      <c r="B9780" s="58" t="s">
        <v>6058</v>
      </c>
    </row>
    <row r="9781" spans="1:2" x14ac:dyDescent="0.25">
      <c r="A9781" s="57">
        <v>42291706</v>
      </c>
      <c r="B9781" s="58" t="s">
        <v>9359</v>
      </c>
    </row>
    <row r="9782" spans="1:2" x14ac:dyDescent="0.25">
      <c r="A9782" s="57">
        <v>42291707</v>
      </c>
      <c r="B9782" s="58" t="s">
        <v>10932</v>
      </c>
    </row>
    <row r="9783" spans="1:2" x14ac:dyDescent="0.25">
      <c r="A9783" s="57">
        <v>42291708</v>
      </c>
      <c r="B9783" s="58" t="s">
        <v>15822</v>
      </c>
    </row>
    <row r="9784" spans="1:2" x14ac:dyDescent="0.25">
      <c r="A9784" s="57">
        <v>42291709</v>
      </c>
      <c r="B9784" s="58" t="s">
        <v>13773</v>
      </c>
    </row>
    <row r="9785" spans="1:2" x14ac:dyDescent="0.25">
      <c r="A9785" s="57">
        <v>42291801</v>
      </c>
      <c r="B9785" s="58" t="s">
        <v>10328</v>
      </c>
    </row>
    <row r="9786" spans="1:2" x14ac:dyDescent="0.25">
      <c r="A9786" s="57">
        <v>42291802</v>
      </c>
      <c r="B9786" s="58" t="s">
        <v>11593</v>
      </c>
    </row>
    <row r="9787" spans="1:2" x14ac:dyDescent="0.25">
      <c r="A9787" s="57">
        <v>42291803</v>
      </c>
      <c r="B9787" s="58" t="s">
        <v>14458</v>
      </c>
    </row>
    <row r="9788" spans="1:2" x14ac:dyDescent="0.25">
      <c r="A9788" s="57">
        <v>42291901</v>
      </c>
      <c r="B9788" s="58" t="s">
        <v>1212</v>
      </c>
    </row>
    <row r="9789" spans="1:2" x14ac:dyDescent="0.25">
      <c r="A9789" s="57">
        <v>42291902</v>
      </c>
      <c r="B9789" s="58" t="s">
        <v>5942</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11984</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17969</v>
      </c>
    </row>
    <row r="9798" spans="1:2" x14ac:dyDescent="0.25">
      <c r="A9798" s="57">
        <v>42292302</v>
      </c>
      <c r="B9798" s="58" t="s">
        <v>14522</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10987</v>
      </c>
    </row>
    <row r="9804" spans="1:2" x14ac:dyDescent="0.25">
      <c r="A9804" s="57">
        <v>42292401</v>
      </c>
      <c r="B9804" s="58" t="s">
        <v>14436</v>
      </c>
    </row>
    <row r="9805" spans="1:2" x14ac:dyDescent="0.25">
      <c r="A9805" s="57">
        <v>42292402</v>
      </c>
      <c r="B9805" s="58" t="s">
        <v>3375</v>
      </c>
    </row>
    <row r="9806" spans="1:2" x14ac:dyDescent="0.25">
      <c r="A9806" s="57">
        <v>42292403</v>
      </c>
      <c r="B9806" s="58" t="s">
        <v>625</v>
      </c>
    </row>
    <row r="9807" spans="1:2" x14ac:dyDescent="0.25">
      <c r="A9807" s="57">
        <v>42292501</v>
      </c>
      <c r="B9807" s="58" t="s">
        <v>13078</v>
      </c>
    </row>
    <row r="9808" spans="1:2" x14ac:dyDescent="0.25">
      <c r="A9808" s="57">
        <v>42292502</v>
      </c>
      <c r="B9808" s="58" t="s">
        <v>12043</v>
      </c>
    </row>
    <row r="9809" spans="1:2" x14ac:dyDescent="0.25">
      <c r="A9809" s="57">
        <v>42292503</v>
      </c>
      <c r="B9809" s="58" t="s">
        <v>8639</v>
      </c>
    </row>
    <row r="9810" spans="1:2" x14ac:dyDescent="0.25">
      <c r="A9810" s="57">
        <v>42292504</v>
      </c>
      <c r="B9810" s="58" t="s">
        <v>10920</v>
      </c>
    </row>
    <row r="9811" spans="1:2" x14ac:dyDescent="0.25">
      <c r="A9811" s="57">
        <v>42292505</v>
      </c>
      <c r="B9811" s="58" t="s">
        <v>11440</v>
      </c>
    </row>
    <row r="9812" spans="1:2" x14ac:dyDescent="0.25">
      <c r="A9812" s="57">
        <v>42292601</v>
      </c>
      <c r="B9812" s="58" t="s">
        <v>6807</v>
      </c>
    </row>
    <row r="9813" spans="1:2" x14ac:dyDescent="0.25">
      <c r="A9813" s="57">
        <v>42292602</v>
      </c>
      <c r="B9813" s="58" t="s">
        <v>17646</v>
      </c>
    </row>
    <row r="9814" spans="1:2" x14ac:dyDescent="0.25">
      <c r="A9814" s="57">
        <v>42292603</v>
      </c>
      <c r="B9814" s="58" t="s">
        <v>15156</v>
      </c>
    </row>
    <row r="9815" spans="1:2" x14ac:dyDescent="0.25">
      <c r="A9815" s="57">
        <v>42292701</v>
      </c>
      <c r="B9815" s="58" t="s">
        <v>10879</v>
      </c>
    </row>
    <row r="9816" spans="1:2" x14ac:dyDescent="0.25">
      <c r="A9816" s="57">
        <v>42292702</v>
      </c>
      <c r="B9816" s="58" t="s">
        <v>18769</v>
      </c>
    </row>
    <row r="9817" spans="1:2" x14ac:dyDescent="0.25">
      <c r="A9817" s="57">
        <v>42292703</v>
      </c>
      <c r="B9817" s="58" t="s">
        <v>11504</v>
      </c>
    </row>
    <row r="9818" spans="1:2" x14ac:dyDescent="0.25">
      <c r="A9818" s="57">
        <v>42292704</v>
      </c>
      <c r="B9818" s="58" t="s">
        <v>12889</v>
      </c>
    </row>
    <row r="9819" spans="1:2" x14ac:dyDescent="0.25">
      <c r="A9819" s="57">
        <v>42292801</v>
      </c>
      <c r="B9819" s="58" t="s">
        <v>17750</v>
      </c>
    </row>
    <row r="9820" spans="1:2" x14ac:dyDescent="0.25">
      <c r="A9820" s="57">
        <v>42292802</v>
      </c>
      <c r="B9820" s="58" t="s">
        <v>769</v>
      </c>
    </row>
    <row r="9821" spans="1:2" x14ac:dyDescent="0.25">
      <c r="A9821" s="57">
        <v>42292901</v>
      </c>
      <c r="B9821" s="58" t="s">
        <v>7250</v>
      </c>
    </row>
    <row r="9822" spans="1:2" x14ac:dyDescent="0.25">
      <c r="A9822" s="57">
        <v>42292902</v>
      </c>
      <c r="B9822" s="58" t="s">
        <v>12393</v>
      </c>
    </row>
    <row r="9823" spans="1:2" x14ac:dyDescent="0.25">
      <c r="A9823" s="57">
        <v>42292903</v>
      </c>
      <c r="B9823" s="58" t="s">
        <v>10593</v>
      </c>
    </row>
    <row r="9824" spans="1:2" x14ac:dyDescent="0.25">
      <c r="A9824" s="57">
        <v>42292904</v>
      </c>
      <c r="B9824" s="58" t="s">
        <v>18691</v>
      </c>
    </row>
    <row r="9825" spans="1:2" x14ac:dyDescent="0.25">
      <c r="A9825" s="57">
        <v>42292907</v>
      </c>
      <c r="B9825" s="58" t="s">
        <v>9612</v>
      </c>
    </row>
    <row r="9826" spans="1:2" x14ac:dyDescent="0.25">
      <c r="A9826" s="57">
        <v>42292908</v>
      </c>
      <c r="B9826" s="58" t="s">
        <v>3795</v>
      </c>
    </row>
    <row r="9827" spans="1:2" x14ac:dyDescent="0.25">
      <c r="A9827" s="57">
        <v>42293001</v>
      </c>
      <c r="B9827" s="58" t="s">
        <v>12606</v>
      </c>
    </row>
    <row r="9828" spans="1:2" x14ac:dyDescent="0.25">
      <c r="A9828" s="57">
        <v>42293002</v>
      </c>
      <c r="B9828" s="58" t="s">
        <v>11265</v>
      </c>
    </row>
    <row r="9829" spans="1:2" x14ac:dyDescent="0.25">
      <c r="A9829" s="57">
        <v>42293003</v>
      </c>
      <c r="B9829" s="58" t="s">
        <v>2215</v>
      </c>
    </row>
    <row r="9830" spans="1:2" x14ac:dyDescent="0.25">
      <c r="A9830" s="57">
        <v>42293004</v>
      </c>
      <c r="B9830" s="58" t="s">
        <v>3482</v>
      </c>
    </row>
    <row r="9831" spans="1:2" x14ac:dyDescent="0.25">
      <c r="A9831" s="57">
        <v>42293005</v>
      </c>
      <c r="B9831" s="58" t="s">
        <v>6312</v>
      </c>
    </row>
    <row r="9832" spans="1:2" x14ac:dyDescent="0.25">
      <c r="A9832" s="57">
        <v>42293006</v>
      </c>
      <c r="B9832" s="58" t="s">
        <v>5644</v>
      </c>
    </row>
    <row r="9833" spans="1:2" x14ac:dyDescent="0.25">
      <c r="A9833" s="57">
        <v>42293101</v>
      </c>
      <c r="B9833" s="58" t="s">
        <v>10922</v>
      </c>
    </row>
    <row r="9834" spans="1:2" x14ac:dyDescent="0.25">
      <c r="A9834" s="57">
        <v>42293102</v>
      </c>
      <c r="B9834" s="58" t="s">
        <v>4970</v>
      </c>
    </row>
    <row r="9835" spans="1:2" x14ac:dyDescent="0.25">
      <c r="A9835" s="57">
        <v>42293103</v>
      </c>
      <c r="B9835" s="58" t="s">
        <v>4386</v>
      </c>
    </row>
    <row r="9836" spans="1:2" x14ac:dyDescent="0.25">
      <c r="A9836" s="57">
        <v>42293104</v>
      </c>
      <c r="B9836" s="58" t="s">
        <v>17862</v>
      </c>
    </row>
    <row r="9837" spans="1:2" x14ac:dyDescent="0.25">
      <c r="A9837" s="57">
        <v>42293105</v>
      </c>
      <c r="B9837" s="58" t="s">
        <v>11996</v>
      </c>
    </row>
    <row r="9838" spans="1:2" x14ac:dyDescent="0.25">
      <c r="A9838" s="57">
        <v>42293106</v>
      </c>
      <c r="B9838" s="58" t="s">
        <v>18509</v>
      </c>
    </row>
    <row r="9839" spans="1:2" x14ac:dyDescent="0.25">
      <c r="A9839" s="57">
        <v>42293107</v>
      </c>
      <c r="B9839" s="58" t="s">
        <v>6237</v>
      </c>
    </row>
    <row r="9840" spans="1:2" x14ac:dyDescent="0.25">
      <c r="A9840" s="57">
        <v>42293108</v>
      </c>
      <c r="B9840" s="58" t="s">
        <v>6958</v>
      </c>
    </row>
    <row r="9841" spans="1:2" x14ac:dyDescent="0.25">
      <c r="A9841" s="57">
        <v>42293109</v>
      </c>
      <c r="B9841" s="58" t="s">
        <v>5573</v>
      </c>
    </row>
    <row r="9842" spans="1:2" x14ac:dyDescent="0.25">
      <c r="A9842" s="57">
        <v>42293110</v>
      </c>
      <c r="B9842" s="58" t="s">
        <v>9697</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11675</v>
      </c>
    </row>
    <row r="9847" spans="1:2" x14ac:dyDescent="0.25">
      <c r="A9847" s="57">
        <v>42293115</v>
      </c>
      <c r="B9847" s="58" t="s">
        <v>3628</v>
      </c>
    </row>
    <row r="9848" spans="1:2" x14ac:dyDescent="0.25">
      <c r="A9848" s="57">
        <v>42293116</v>
      </c>
      <c r="B9848" s="58" t="s">
        <v>11581</v>
      </c>
    </row>
    <row r="9849" spans="1:2" x14ac:dyDescent="0.25">
      <c r="A9849" s="57">
        <v>42293117</v>
      </c>
      <c r="B9849" s="58" t="s">
        <v>12793</v>
      </c>
    </row>
    <row r="9850" spans="1:2" x14ac:dyDescent="0.25">
      <c r="A9850" s="57">
        <v>42293118</v>
      </c>
      <c r="B9850" s="58" t="s">
        <v>17788</v>
      </c>
    </row>
    <row r="9851" spans="1:2" x14ac:dyDescent="0.25">
      <c r="A9851" s="57">
        <v>42293119</v>
      </c>
      <c r="B9851" s="58" t="s">
        <v>4873</v>
      </c>
    </row>
    <row r="9852" spans="1:2" x14ac:dyDescent="0.25">
      <c r="A9852" s="57">
        <v>42293120</v>
      </c>
      <c r="B9852" s="58" t="s">
        <v>12127</v>
      </c>
    </row>
    <row r="9853" spans="1:2" x14ac:dyDescent="0.25">
      <c r="A9853" s="57">
        <v>42293121</v>
      </c>
      <c r="B9853" s="58" t="s">
        <v>2207</v>
      </c>
    </row>
    <row r="9854" spans="1:2" x14ac:dyDescent="0.25">
      <c r="A9854" s="57">
        <v>42293122</v>
      </c>
      <c r="B9854" s="58" t="s">
        <v>8789</v>
      </c>
    </row>
    <row r="9855" spans="1:2" x14ac:dyDescent="0.25">
      <c r="A9855" s="57">
        <v>42293123</v>
      </c>
      <c r="B9855" s="58" t="s">
        <v>13542</v>
      </c>
    </row>
    <row r="9856" spans="1:2" x14ac:dyDescent="0.25">
      <c r="A9856" s="57">
        <v>42293124</v>
      </c>
      <c r="B9856" s="58" t="s">
        <v>15446</v>
      </c>
    </row>
    <row r="9857" spans="1:2" x14ac:dyDescent="0.25">
      <c r="A9857" s="57">
        <v>42293125</v>
      </c>
      <c r="B9857" s="58" t="s">
        <v>9525</v>
      </c>
    </row>
    <row r="9858" spans="1:2" x14ac:dyDescent="0.25">
      <c r="A9858" s="57">
        <v>42293126</v>
      </c>
      <c r="B9858" s="58" t="s">
        <v>3954</v>
      </c>
    </row>
    <row r="9859" spans="1:2" x14ac:dyDescent="0.25">
      <c r="A9859" s="57">
        <v>42293127</v>
      </c>
      <c r="B9859" s="58" t="s">
        <v>9526</v>
      </c>
    </row>
    <row r="9860" spans="1:2" x14ac:dyDescent="0.25">
      <c r="A9860" s="57">
        <v>42293128</v>
      </c>
      <c r="B9860" s="58" t="s">
        <v>10524</v>
      </c>
    </row>
    <row r="9861" spans="1:2" x14ac:dyDescent="0.25">
      <c r="A9861" s="57">
        <v>42293129</v>
      </c>
      <c r="B9861" s="58" t="s">
        <v>16257</v>
      </c>
    </row>
    <row r="9862" spans="1:2" x14ac:dyDescent="0.25">
      <c r="A9862" s="57">
        <v>42293130</v>
      </c>
      <c r="B9862" s="58" t="s">
        <v>6842</v>
      </c>
    </row>
    <row r="9863" spans="1:2" x14ac:dyDescent="0.25">
      <c r="A9863" s="57">
        <v>42293131</v>
      </c>
      <c r="B9863" s="58" t="s">
        <v>10781</v>
      </c>
    </row>
    <row r="9864" spans="1:2" x14ac:dyDescent="0.25">
      <c r="A9864" s="57">
        <v>42293132</v>
      </c>
      <c r="B9864" s="58" t="s">
        <v>5866</v>
      </c>
    </row>
    <row r="9865" spans="1:2" x14ac:dyDescent="0.25">
      <c r="A9865" s="57">
        <v>42293133</v>
      </c>
      <c r="B9865" s="58" t="s">
        <v>4734</v>
      </c>
    </row>
    <row r="9866" spans="1:2" x14ac:dyDescent="0.25">
      <c r="A9866" s="57">
        <v>42293134</v>
      </c>
      <c r="B9866" s="58" t="s">
        <v>7272</v>
      </c>
    </row>
    <row r="9867" spans="1:2" x14ac:dyDescent="0.25">
      <c r="A9867" s="57">
        <v>42293135</v>
      </c>
      <c r="B9867" s="58" t="s">
        <v>15085</v>
      </c>
    </row>
    <row r="9868" spans="1:2" x14ac:dyDescent="0.25">
      <c r="A9868" s="57">
        <v>42293136</v>
      </c>
      <c r="B9868" s="58" t="s">
        <v>6959</v>
      </c>
    </row>
    <row r="9869" spans="1:2" x14ac:dyDescent="0.25">
      <c r="A9869" s="57">
        <v>42293137</v>
      </c>
      <c r="B9869" s="58" t="s">
        <v>11193</v>
      </c>
    </row>
    <row r="9870" spans="1:2" x14ac:dyDescent="0.25">
      <c r="A9870" s="57">
        <v>42293138</v>
      </c>
      <c r="B9870" s="58" t="s">
        <v>14769</v>
      </c>
    </row>
    <row r="9871" spans="1:2" x14ac:dyDescent="0.25">
      <c r="A9871" s="57">
        <v>42293139</v>
      </c>
      <c r="B9871" s="58" t="s">
        <v>4901</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11168</v>
      </c>
    </row>
    <row r="9876" spans="1:2" x14ac:dyDescent="0.25">
      <c r="A9876" s="57">
        <v>42293304</v>
      </c>
      <c r="B9876" s="58" t="s">
        <v>11845</v>
      </c>
    </row>
    <row r="9877" spans="1:2" x14ac:dyDescent="0.25">
      <c r="A9877" s="57">
        <v>42293401</v>
      </c>
      <c r="B9877" s="58" t="s">
        <v>8442</v>
      </c>
    </row>
    <row r="9878" spans="1:2" x14ac:dyDescent="0.25">
      <c r="A9878" s="57">
        <v>42293403</v>
      </c>
      <c r="B9878" s="58" t="s">
        <v>16207</v>
      </c>
    </row>
    <row r="9879" spans="1:2" x14ac:dyDescent="0.25">
      <c r="A9879" s="57">
        <v>42293404</v>
      </c>
      <c r="B9879" s="58" t="s">
        <v>10979</v>
      </c>
    </row>
    <row r="9880" spans="1:2" x14ac:dyDescent="0.25">
      <c r="A9880" s="57">
        <v>42293405</v>
      </c>
      <c r="B9880" s="58" t="s">
        <v>9997</v>
      </c>
    </row>
    <row r="9881" spans="1:2" x14ac:dyDescent="0.25">
      <c r="A9881" s="57">
        <v>42293406</v>
      </c>
      <c r="B9881" s="58" t="s">
        <v>9139</v>
      </c>
    </row>
    <row r="9882" spans="1:2" x14ac:dyDescent="0.25">
      <c r="A9882" s="57">
        <v>42293407</v>
      </c>
      <c r="B9882" s="58" t="s">
        <v>12354</v>
      </c>
    </row>
    <row r="9883" spans="1:2" x14ac:dyDescent="0.25">
      <c r="A9883" s="57">
        <v>42293501</v>
      </c>
      <c r="B9883" s="58" t="s">
        <v>4061</v>
      </c>
    </row>
    <row r="9884" spans="1:2" x14ac:dyDescent="0.25">
      <c r="A9884" s="57">
        <v>42293502</v>
      </c>
      <c r="B9884" s="58" t="s">
        <v>8676</v>
      </c>
    </row>
    <row r="9885" spans="1:2" x14ac:dyDescent="0.25">
      <c r="A9885" s="57">
        <v>42293503</v>
      </c>
      <c r="B9885" s="58" t="s">
        <v>12815</v>
      </c>
    </row>
    <row r="9886" spans="1:2" x14ac:dyDescent="0.25">
      <c r="A9886" s="57">
        <v>42293504</v>
      </c>
      <c r="B9886" s="58" t="s">
        <v>14130</v>
      </c>
    </row>
    <row r="9887" spans="1:2" x14ac:dyDescent="0.25">
      <c r="A9887" s="57">
        <v>42293505</v>
      </c>
      <c r="B9887" s="58" t="s">
        <v>17186</v>
      </c>
    </row>
    <row r="9888" spans="1:2" x14ac:dyDescent="0.25">
      <c r="A9888" s="57">
        <v>42293506</v>
      </c>
      <c r="B9888" s="58" t="s">
        <v>8011</v>
      </c>
    </row>
    <row r="9889" spans="1:2" x14ac:dyDescent="0.25">
      <c r="A9889" s="57">
        <v>42293507</v>
      </c>
      <c r="B9889" s="58" t="s">
        <v>240</v>
      </c>
    </row>
    <row r="9890" spans="1:2" x14ac:dyDescent="0.25">
      <c r="A9890" s="57">
        <v>42293508</v>
      </c>
      <c r="B9890" s="58" t="s">
        <v>5967</v>
      </c>
    </row>
    <row r="9891" spans="1:2" x14ac:dyDescent="0.25">
      <c r="A9891" s="57">
        <v>42293509</v>
      </c>
      <c r="B9891" s="58" t="s">
        <v>9041</v>
      </c>
    </row>
    <row r="9892" spans="1:2" x14ac:dyDescent="0.25">
      <c r="A9892" s="57">
        <v>42293601</v>
      </c>
      <c r="B9892" s="58" t="s">
        <v>8586</v>
      </c>
    </row>
    <row r="9893" spans="1:2" x14ac:dyDescent="0.25">
      <c r="A9893" s="57">
        <v>42293602</v>
      </c>
      <c r="B9893" s="58" t="s">
        <v>16998</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14191</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9630</v>
      </c>
    </row>
    <row r="9906" spans="1:2" x14ac:dyDescent="0.25">
      <c r="A9906" s="57">
        <v>42294003</v>
      </c>
      <c r="B9906" s="58" t="s">
        <v>10604</v>
      </c>
    </row>
    <row r="9907" spans="1:2" x14ac:dyDescent="0.25">
      <c r="A9907" s="57">
        <v>42294101</v>
      </c>
      <c r="B9907" s="58" t="s">
        <v>6281</v>
      </c>
    </row>
    <row r="9908" spans="1:2" x14ac:dyDescent="0.25">
      <c r="A9908" s="57">
        <v>42294102</v>
      </c>
      <c r="B9908" s="58" t="s">
        <v>11861</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4845</v>
      </c>
    </row>
    <row r="9914" spans="1:2" x14ac:dyDescent="0.25">
      <c r="A9914" s="57">
        <v>42294205</v>
      </c>
      <c r="B9914" s="58" t="s">
        <v>17935</v>
      </c>
    </row>
    <row r="9915" spans="1:2" x14ac:dyDescent="0.25">
      <c r="A9915" s="57">
        <v>42294206</v>
      </c>
      <c r="B9915" s="58" t="s">
        <v>11786</v>
      </c>
    </row>
    <row r="9916" spans="1:2" x14ac:dyDescent="0.25">
      <c r="A9916" s="57">
        <v>42294207</v>
      </c>
      <c r="B9916" s="58" t="s">
        <v>16292</v>
      </c>
    </row>
    <row r="9917" spans="1:2" x14ac:dyDescent="0.25">
      <c r="A9917" s="57">
        <v>42294208</v>
      </c>
      <c r="B9917" s="58" t="s">
        <v>16689</v>
      </c>
    </row>
    <row r="9918" spans="1:2" x14ac:dyDescent="0.25">
      <c r="A9918" s="57">
        <v>42294209</v>
      </c>
      <c r="B9918" s="58" t="s">
        <v>10366</v>
      </c>
    </row>
    <row r="9919" spans="1:2" x14ac:dyDescent="0.25">
      <c r="A9919" s="57">
        <v>42294210</v>
      </c>
      <c r="B9919" s="58" t="s">
        <v>17428</v>
      </c>
    </row>
    <row r="9920" spans="1:2" x14ac:dyDescent="0.25">
      <c r="A9920" s="57">
        <v>42294211</v>
      </c>
      <c r="B9920" s="58" t="s">
        <v>3365</v>
      </c>
    </row>
    <row r="9921" spans="1:2" x14ac:dyDescent="0.25">
      <c r="A9921" s="57">
        <v>42294212</v>
      </c>
      <c r="B9921" s="58" t="s">
        <v>13568</v>
      </c>
    </row>
    <row r="9922" spans="1:2" x14ac:dyDescent="0.25">
      <c r="A9922" s="57">
        <v>42294213</v>
      </c>
      <c r="B9922" s="58" t="s">
        <v>13446</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14869</v>
      </c>
    </row>
    <row r="9927" spans="1:2" x14ac:dyDescent="0.25">
      <c r="A9927" s="57">
        <v>42294218</v>
      </c>
      <c r="B9927" s="58" t="s">
        <v>18046</v>
      </c>
    </row>
    <row r="9928" spans="1:2" x14ac:dyDescent="0.25">
      <c r="A9928" s="57">
        <v>42294219</v>
      </c>
      <c r="B9928" s="58" t="s">
        <v>8362</v>
      </c>
    </row>
    <row r="9929" spans="1:2" x14ac:dyDescent="0.25">
      <c r="A9929" s="57">
        <v>42294220</v>
      </c>
      <c r="B9929" s="58" t="s">
        <v>5781</v>
      </c>
    </row>
    <row r="9930" spans="1:2" x14ac:dyDescent="0.25">
      <c r="A9930" s="57">
        <v>42294301</v>
      </c>
      <c r="B9930" s="58" t="s">
        <v>11703</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7295</v>
      </c>
    </row>
    <row r="9937" spans="1:2" x14ac:dyDescent="0.25">
      <c r="A9937" s="57">
        <v>42294402</v>
      </c>
      <c r="B9937" s="58" t="s">
        <v>13182</v>
      </c>
    </row>
    <row r="9938" spans="1:2" x14ac:dyDescent="0.25">
      <c r="A9938" s="57">
        <v>42294501</v>
      </c>
      <c r="B9938" s="58" t="s">
        <v>6122</v>
      </c>
    </row>
    <row r="9939" spans="1:2" x14ac:dyDescent="0.25">
      <c r="A9939" s="57">
        <v>42294502</v>
      </c>
      <c r="B9939" s="58" t="s">
        <v>5802</v>
      </c>
    </row>
    <row r="9940" spans="1:2" x14ac:dyDescent="0.25">
      <c r="A9940" s="57">
        <v>42294503</v>
      </c>
      <c r="B9940" s="58" t="s">
        <v>8282</v>
      </c>
    </row>
    <row r="9941" spans="1:2" x14ac:dyDescent="0.25">
      <c r="A9941" s="57">
        <v>42294504</v>
      </c>
      <c r="B9941" s="58" t="s">
        <v>6546</v>
      </c>
    </row>
    <row r="9942" spans="1:2" x14ac:dyDescent="0.25">
      <c r="A9942" s="57">
        <v>42294505</v>
      </c>
      <c r="B9942" s="58" t="s">
        <v>12825</v>
      </c>
    </row>
    <row r="9943" spans="1:2" x14ac:dyDescent="0.25">
      <c r="A9943" s="57">
        <v>42294506</v>
      </c>
      <c r="B9943" s="58" t="s">
        <v>452</v>
      </c>
    </row>
    <row r="9944" spans="1:2" x14ac:dyDescent="0.25">
      <c r="A9944" s="57">
        <v>42294507</v>
      </c>
      <c r="B9944" s="58" t="s">
        <v>18014</v>
      </c>
    </row>
    <row r="9945" spans="1:2" x14ac:dyDescent="0.25">
      <c r="A9945" s="57">
        <v>42294508</v>
      </c>
      <c r="B9945" s="58" t="s">
        <v>13222</v>
      </c>
    </row>
    <row r="9946" spans="1:2" x14ac:dyDescent="0.25">
      <c r="A9946" s="57">
        <v>42294509</v>
      </c>
      <c r="B9946" s="58" t="s">
        <v>4898</v>
      </c>
    </row>
    <row r="9947" spans="1:2" x14ac:dyDescent="0.25">
      <c r="A9947" s="57">
        <v>42294510</v>
      </c>
      <c r="B9947" s="58" t="s">
        <v>8450</v>
      </c>
    </row>
    <row r="9948" spans="1:2" x14ac:dyDescent="0.25">
      <c r="A9948" s="57">
        <v>42294511</v>
      </c>
      <c r="B9948" s="58" t="s">
        <v>15562</v>
      </c>
    </row>
    <row r="9949" spans="1:2" x14ac:dyDescent="0.25">
      <c r="A9949" s="57">
        <v>42294512</v>
      </c>
      <c r="B9949" s="58" t="s">
        <v>4336</v>
      </c>
    </row>
    <row r="9950" spans="1:2" x14ac:dyDescent="0.25">
      <c r="A9950" s="57">
        <v>42294513</v>
      </c>
      <c r="B9950" s="58" t="s">
        <v>12184</v>
      </c>
    </row>
    <row r="9951" spans="1:2" x14ac:dyDescent="0.25">
      <c r="A9951" s="57">
        <v>42294514</v>
      </c>
      <c r="B9951" s="58" t="s">
        <v>11760</v>
      </c>
    </row>
    <row r="9952" spans="1:2" x14ac:dyDescent="0.25">
      <c r="A9952" s="57">
        <v>42294515</v>
      </c>
      <c r="B9952" s="58" t="s">
        <v>11555</v>
      </c>
    </row>
    <row r="9953" spans="1:2" x14ac:dyDescent="0.25">
      <c r="A9953" s="57">
        <v>42294516</v>
      </c>
      <c r="B9953" s="58" t="s">
        <v>6124</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9796</v>
      </c>
    </row>
    <row r="9958" spans="1:2" x14ac:dyDescent="0.25">
      <c r="A9958" s="57">
        <v>42294521</v>
      </c>
      <c r="B9958" s="58" t="s">
        <v>8308</v>
      </c>
    </row>
    <row r="9959" spans="1:2" x14ac:dyDescent="0.25">
      <c r="A9959" s="57">
        <v>42294522</v>
      </c>
      <c r="B9959" s="58" t="s">
        <v>16252</v>
      </c>
    </row>
    <row r="9960" spans="1:2" x14ac:dyDescent="0.25">
      <c r="A9960" s="57">
        <v>42294523</v>
      </c>
      <c r="B9960" s="58" t="s">
        <v>9895</v>
      </c>
    </row>
    <row r="9961" spans="1:2" x14ac:dyDescent="0.25">
      <c r="A9961" s="57">
        <v>42294524</v>
      </c>
      <c r="B9961" s="58" t="s">
        <v>10221</v>
      </c>
    </row>
    <row r="9962" spans="1:2" x14ac:dyDescent="0.25">
      <c r="A9962" s="57">
        <v>42294525</v>
      </c>
      <c r="B9962" s="58" t="s">
        <v>5545</v>
      </c>
    </row>
    <row r="9963" spans="1:2" x14ac:dyDescent="0.25">
      <c r="A9963" s="57">
        <v>42294526</v>
      </c>
      <c r="B9963" s="58" t="s">
        <v>6868</v>
      </c>
    </row>
    <row r="9964" spans="1:2" x14ac:dyDescent="0.25">
      <c r="A9964" s="57">
        <v>42294601</v>
      </c>
      <c r="B9964" s="58" t="s">
        <v>8539</v>
      </c>
    </row>
    <row r="9965" spans="1:2" x14ac:dyDescent="0.25">
      <c r="A9965" s="57">
        <v>42294602</v>
      </c>
      <c r="B9965" s="58" t="s">
        <v>9973</v>
      </c>
    </row>
    <row r="9966" spans="1:2" x14ac:dyDescent="0.25">
      <c r="A9966" s="57">
        <v>42294603</v>
      </c>
      <c r="B9966" s="58" t="s">
        <v>9546</v>
      </c>
    </row>
    <row r="9967" spans="1:2" x14ac:dyDescent="0.25">
      <c r="A9967" s="57">
        <v>42294604</v>
      </c>
      <c r="B9967" s="58" t="s">
        <v>6639</v>
      </c>
    </row>
    <row r="9968" spans="1:2" x14ac:dyDescent="0.25">
      <c r="A9968" s="57">
        <v>42294605</v>
      </c>
      <c r="B9968" s="58" t="s">
        <v>8806</v>
      </c>
    </row>
    <row r="9969" spans="1:2" x14ac:dyDescent="0.25">
      <c r="A9969" s="57">
        <v>42294606</v>
      </c>
      <c r="B9969" s="58" t="s">
        <v>1430</v>
      </c>
    </row>
    <row r="9970" spans="1:2" x14ac:dyDescent="0.25">
      <c r="A9970" s="57">
        <v>42294607</v>
      </c>
      <c r="B9970" s="58" t="s">
        <v>8877</v>
      </c>
    </row>
    <row r="9971" spans="1:2" x14ac:dyDescent="0.25">
      <c r="A9971" s="57">
        <v>42294701</v>
      </c>
      <c r="B9971" s="58" t="s">
        <v>16392</v>
      </c>
    </row>
    <row r="9972" spans="1:2" x14ac:dyDescent="0.25">
      <c r="A9972" s="57">
        <v>42294702</v>
      </c>
      <c r="B9972" s="58" t="s">
        <v>11560</v>
      </c>
    </row>
    <row r="9973" spans="1:2" x14ac:dyDescent="0.25">
      <c r="A9973" s="57">
        <v>42294703</v>
      </c>
      <c r="B9973" s="58" t="s">
        <v>10976</v>
      </c>
    </row>
    <row r="9974" spans="1:2" x14ac:dyDescent="0.25">
      <c r="A9974" s="57">
        <v>42294704</v>
      </c>
      <c r="B9974" s="58" t="s">
        <v>2391</v>
      </c>
    </row>
    <row r="9975" spans="1:2" x14ac:dyDescent="0.25">
      <c r="A9975" s="57">
        <v>42294705</v>
      </c>
      <c r="B9975" s="58" t="s">
        <v>13377</v>
      </c>
    </row>
    <row r="9976" spans="1:2" x14ac:dyDescent="0.25">
      <c r="A9976" s="57">
        <v>42294706</v>
      </c>
      <c r="B9976" s="58" t="s">
        <v>4470</v>
      </c>
    </row>
    <row r="9977" spans="1:2" x14ac:dyDescent="0.25">
      <c r="A9977" s="57">
        <v>42294707</v>
      </c>
      <c r="B9977" s="58" t="s">
        <v>13880</v>
      </c>
    </row>
    <row r="9978" spans="1:2" x14ac:dyDescent="0.25">
      <c r="A9978" s="57">
        <v>42294708</v>
      </c>
      <c r="B9978" s="58" t="s">
        <v>15313</v>
      </c>
    </row>
    <row r="9979" spans="1:2" x14ac:dyDescent="0.25">
      <c r="A9979" s="57">
        <v>42294709</v>
      </c>
      <c r="B9979" s="58" t="s">
        <v>18510</v>
      </c>
    </row>
    <row r="9980" spans="1:2" x14ac:dyDescent="0.25">
      <c r="A9980" s="57">
        <v>42294710</v>
      </c>
      <c r="B9980" s="58" t="s">
        <v>6845</v>
      </c>
    </row>
    <row r="9981" spans="1:2" x14ac:dyDescent="0.25">
      <c r="A9981" s="57">
        <v>42294711</v>
      </c>
      <c r="B9981" s="58" t="s">
        <v>16348</v>
      </c>
    </row>
    <row r="9982" spans="1:2" x14ac:dyDescent="0.25">
      <c r="A9982" s="57">
        <v>42294712</v>
      </c>
      <c r="B9982" s="58" t="s">
        <v>4927</v>
      </c>
    </row>
    <row r="9983" spans="1:2" x14ac:dyDescent="0.25">
      <c r="A9983" s="57">
        <v>42294713</v>
      </c>
      <c r="B9983" s="58" t="s">
        <v>7021</v>
      </c>
    </row>
    <row r="9984" spans="1:2" x14ac:dyDescent="0.25">
      <c r="A9984" s="57">
        <v>42294714</v>
      </c>
      <c r="B9984" s="58" t="s">
        <v>10713</v>
      </c>
    </row>
    <row r="9985" spans="1:2" x14ac:dyDescent="0.25">
      <c r="A9985" s="57">
        <v>42294715</v>
      </c>
      <c r="B9985" s="58" t="s">
        <v>15881</v>
      </c>
    </row>
    <row r="9986" spans="1:2" x14ac:dyDescent="0.25">
      <c r="A9986" s="57">
        <v>42294716</v>
      </c>
      <c r="B9986" s="58" t="s">
        <v>14334</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10851</v>
      </c>
    </row>
    <row r="9991" spans="1:2" x14ac:dyDescent="0.25">
      <c r="A9991" s="57">
        <v>42294721</v>
      </c>
      <c r="B9991" s="58" t="s">
        <v>9560</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17617</v>
      </c>
    </row>
    <row r="9996" spans="1:2" x14ac:dyDescent="0.25">
      <c r="A9996" s="57">
        <v>42294804</v>
      </c>
      <c r="B9996" s="58" t="s">
        <v>15249</v>
      </c>
    </row>
    <row r="9997" spans="1:2" x14ac:dyDescent="0.25">
      <c r="A9997" s="57">
        <v>42294805</v>
      </c>
      <c r="B9997" s="58" t="s">
        <v>8989</v>
      </c>
    </row>
    <row r="9998" spans="1:2" x14ac:dyDescent="0.25">
      <c r="A9998" s="57">
        <v>42294806</v>
      </c>
      <c r="B9998" s="58" t="s">
        <v>7802</v>
      </c>
    </row>
    <row r="9999" spans="1:2" x14ac:dyDescent="0.25">
      <c r="A9999" s="57">
        <v>42294807</v>
      </c>
      <c r="B9999" s="58" t="s">
        <v>4579</v>
      </c>
    </row>
    <row r="10000" spans="1:2" x14ac:dyDescent="0.25">
      <c r="A10000" s="57">
        <v>42294808</v>
      </c>
      <c r="B10000" s="58" t="s">
        <v>9076</v>
      </c>
    </row>
    <row r="10001" spans="1:2" x14ac:dyDescent="0.25">
      <c r="A10001" s="57">
        <v>42294901</v>
      </c>
      <c r="B10001" s="58" t="s">
        <v>12494</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14092</v>
      </c>
    </row>
    <row r="10006" spans="1:2" x14ac:dyDescent="0.25">
      <c r="A10006" s="57">
        <v>42294906</v>
      </c>
      <c r="B10006" s="58" t="s">
        <v>17966</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13515</v>
      </c>
    </row>
    <row r="10010" spans="1:2" x14ac:dyDescent="0.25">
      <c r="A10010" s="57">
        <v>42294910</v>
      </c>
      <c r="B10010" s="58" t="s">
        <v>11235</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6047</v>
      </c>
    </row>
    <row r="10014" spans="1:2" x14ac:dyDescent="0.25">
      <c r="A10014" s="57">
        <v>42294914</v>
      </c>
      <c r="B10014" s="58" t="s">
        <v>9302</v>
      </c>
    </row>
    <row r="10015" spans="1:2" x14ac:dyDescent="0.25">
      <c r="A10015" s="57">
        <v>42294915</v>
      </c>
      <c r="B10015" s="58" t="s">
        <v>2058</v>
      </c>
    </row>
    <row r="10016" spans="1:2" x14ac:dyDescent="0.25">
      <c r="A10016" s="57">
        <v>42294916</v>
      </c>
      <c r="B10016" s="58" t="s">
        <v>9</v>
      </c>
    </row>
    <row r="10017" spans="1:2" x14ac:dyDescent="0.25">
      <c r="A10017" s="57">
        <v>42294917</v>
      </c>
      <c r="B10017" s="58" t="s">
        <v>11293</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9733</v>
      </c>
    </row>
    <row r="10021" spans="1:2" x14ac:dyDescent="0.25">
      <c r="A10021" s="57">
        <v>42294921</v>
      </c>
      <c r="B10021" s="58" t="s">
        <v>14224</v>
      </c>
    </row>
    <row r="10022" spans="1:2" x14ac:dyDescent="0.25">
      <c r="A10022" s="57">
        <v>42294922</v>
      </c>
      <c r="B10022" s="58" t="s">
        <v>8660</v>
      </c>
    </row>
    <row r="10023" spans="1:2" x14ac:dyDescent="0.25">
      <c r="A10023" s="57">
        <v>42294923</v>
      </c>
      <c r="B10023" s="58" t="s">
        <v>14237</v>
      </c>
    </row>
    <row r="10024" spans="1:2" x14ac:dyDescent="0.25">
      <c r="A10024" s="57">
        <v>42294924</v>
      </c>
      <c r="B10024" s="58" t="s">
        <v>9798</v>
      </c>
    </row>
    <row r="10025" spans="1:2" x14ac:dyDescent="0.25">
      <c r="A10025" s="57">
        <v>42294925</v>
      </c>
      <c r="B10025" s="58" t="s">
        <v>10889</v>
      </c>
    </row>
    <row r="10026" spans="1:2" x14ac:dyDescent="0.25">
      <c r="A10026" s="57">
        <v>42294926</v>
      </c>
      <c r="B10026" s="58" t="s">
        <v>13995</v>
      </c>
    </row>
    <row r="10027" spans="1:2" x14ac:dyDescent="0.25">
      <c r="A10027" s="57">
        <v>42294927</v>
      </c>
      <c r="B10027" s="58" t="s">
        <v>10914</v>
      </c>
    </row>
    <row r="10028" spans="1:2" x14ac:dyDescent="0.25">
      <c r="A10028" s="57">
        <v>42294928</v>
      </c>
      <c r="B10028" s="58" t="s">
        <v>9943</v>
      </c>
    </row>
    <row r="10029" spans="1:2" x14ac:dyDescent="0.25">
      <c r="A10029" s="57">
        <v>42294929</v>
      </c>
      <c r="B10029" s="58" t="s">
        <v>6726</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11917</v>
      </c>
    </row>
    <row r="10033" spans="1:2" x14ac:dyDescent="0.25">
      <c r="A10033" s="57">
        <v>42294933</v>
      </c>
      <c r="B10033" s="58" t="s">
        <v>9320</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4335</v>
      </c>
    </row>
    <row r="10038" spans="1:2" x14ac:dyDescent="0.25">
      <c r="A10038" s="57">
        <v>42294938</v>
      </c>
      <c r="B10038" s="58" t="s">
        <v>9329</v>
      </c>
    </row>
    <row r="10039" spans="1:2" x14ac:dyDescent="0.25">
      <c r="A10039" s="57">
        <v>42294939</v>
      </c>
      <c r="B10039" s="58" t="s">
        <v>12783</v>
      </c>
    </row>
    <row r="10040" spans="1:2" x14ac:dyDescent="0.25">
      <c r="A10040" s="57">
        <v>42294940</v>
      </c>
      <c r="B10040" s="58" t="s">
        <v>15337</v>
      </c>
    </row>
    <row r="10041" spans="1:2" x14ac:dyDescent="0.25">
      <c r="A10041" s="57">
        <v>42294941</v>
      </c>
      <c r="B10041" s="58" t="s">
        <v>7764</v>
      </c>
    </row>
    <row r="10042" spans="1:2" x14ac:dyDescent="0.25">
      <c r="A10042" s="57">
        <v>42294942</v>
      </c>
      <c r="B10042" s="58" t="s">
        <v>15084</v>
      </c>
    </row>
    <row r="10043" spans="1:2" x14ac:dyDescent="0.25">
      <c r="A10043" s="57">
        <v>42294943</v>
      </c>
      <c r="B10043" s="58" t="s">
        <v>6836</v>
      </c>
    </row>
    <row r="10044" spans="1:2" x14ac:dyDescent="0.25">
      <c r="A10044" s="57">
        <v>42294944</v>
      </c>
      <c r="B10044" s="58" t="s">
        <v>5748</v>
      </c>
    </row>
    <row r="10045" spans="1:2" x14ac:dyDescent="0.25">
      <c r="A10045" s="57">
        <v>42294945</v>
      </c>
      <c r="B10045" s="58" t="s">
        <v>17459</v>
      </c>
    </row>
    <row r="10046" spans="1:2" x14ac:dyDescent="0.25">
      <c r="A10046" s="57">
        <v>42294946</v>
      </c>
      <c r="B10046" s="58" t="s">
        <v>17107</v>
      </c>
    </row>
    <row r="10047" spans="1:2" x14ac:dyDescent="0.25">
      <c r="A10047" s="57">
        <v>42294947</v>
      </c>
      <c r="B10047" s="58" t="s">
        <v>10852</v>
      </c>
    </row>
    <row r="10048" spans="1:2" x14ac:dyDescent="0.25">
      <c r="A10048" s="57">
        <v>42294948</v>
      </c>
      <c r="B10048" s="58" t="s">
        <v>4843</v>
      </c>
    </row>
    <row r="10049" spans="1:2" x14ac:dyDescent="0.25">
      <c r="A10049" s="57">
        <v>42294949</v>
      </c>
      <c r="B10049" s="58" t="s">
        <v>4925</v>
      </c>
    </row>
    <row r="10050" spans="1:2" x14ac:dyDescent="0.25">
      <c r="A10050" s="57">
        <v>42294950</v>
      </c>
      <c r="B10050" s="58" t="s">
        <v>11322</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14479</v>
      </c>
    </row>
    <row r="10054" spans="1:2" x14ac:dyDescent="0.25">
      <c r="A10054" s="57">
        <v>42294954</v>
      </c>
      <c r="B10054" s="58" t="s">
        <v>18016</v>
      </c>
    </row>
    <row r="10055" spans="1:2" x14ac:dyDescent="0.25">
      <c r="A10055" s="57">
        <v>42294955</v>
      </c>
      <c r="B10055" s="58" t="s">
        <v>10451</v>
      </c>
    </row>
    <row r="10056" spans="1:2" x14ac:dyDescent="0.25">
      <c r="A10056" s="57">
        <v>42294956</v>
      </c>
      <c r="B10056" s="58" t="s">
        <v>9314</v>
      </c>
    </row>
    <row r="10057" spans="1:2" x14ac:dyDescent="0.25">
      <c r="A10057" s="57">
        <v>42295001</v>
      </c>
      <c r="B10057" s="58" t="s">
        <v>12292</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11616</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5980</v>
      </c>
    </row>
    <row r="10064" spans="1:2" x14ac:dyDescent="0.25">
      <c r="A10064" s="57">
        <v>42295008</v>
      </c>
      <c r="B10064" s="58" t="s">
        <v>16593</v>
      </c>
    </row>
    <row r="10065" spans="1:2" x14ac:dyDescent="0.25">
      <c r="A10065" s="57">
        <v>42295009</v>
      </c>
      <c r="B10065" s="58" t="s">
        <v>12097</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7763</v>
      </c>
    </row>
    <row r="10070" spans="1:2" x14ac:dyDescent="0.25">
      <c r="A10070" s="57">
        <v>42295014</v>
      </c>
      <c r="B10070" s="58" t="s">
        <v>5870</v>
      </c>
    </row>
    <row r="10071" spans="1:2" x14ac:dyDescent="0.25">
      <c r="A10071" s="57">
        <v>42295015</v>
      </c>
      <c r="B10071" s="58" t="s">
        <v>12213</v>
      </c>
    </row>
    <row r="10072" spans="1:2" x14ac:dyDescent="0.25">
      <c r="A10072" s="57">
        <v>42295101</v>
      </c>
      <c r="B10072" s="58" t="s">
        <v>15658</v>
      </c>
    </row>
    <row r="10073" spans="1:2" x14ac:dyDescent="0.25">
      <c r="A10073" s="57">
        <v>42295102</v>
      </c>
      <c r="B10073" s="58" t="s">
        <v>11313</v>
      </c>
    </row>
    <row r="10074" spans="1:2" x14ac:dyDescent="0.25">
      <c r="A10074" s="57">
        <v>42295103</v>
      </c>
      <c r="B10074" s="58" t="s">
        <v>18094</v>
      </c>
    </row>
    <row r="10075" spans="1:2" x14ac:dyDescent="0.25">
      <c r="A10075" s="57">
        <v>42295104</v>
      </c>
      <c r="B10075" s="58" t="s">
        <v>8403</v>
      </c>
    </row>
    <row r="10076" spans="1:2" x14ac:dyDescent="0.25">
      <c r="A10076" s="57">
        <v>42295105</v>
      </c>
      <c r="B10076" s="58" t="s">
        <v>10362</v>
      </c>
    </row>
    <row r="10077" spans="1:2" x14ac:dyDescent="0.25">
      <c r="A10077" s="57">
        <v>42295106</v>
      </c>
      <c r="B10077" s="58" t="s">
        <v>9553</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7895</v>
      </c>
    </row>
    <row r="10081" spans="1:2" x14ac:dyDescent="0.25">
      <c r="A10081" s="57">
        <v>42295110</v>
      </c>
      <c r="B10081" s="58" t="s">
        <v>13217</v>
      </c>
    </row>
    <row r="10082" spans="1:2" x14ac:dyDescent="0.25">
      <c r="A10082" s="57">
        <v>42295111</v>
      </c>
      <c r="B10082" s="58" t="s">
        <v>12819</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11979</v>
      </c>
    </row>
    <row r="10086" spans="1:2" x14ac:dyDescent="0.25">
      <c r="A10086" s="57">
        <v>42295115</v>
      </c>
      <c r="B10086" s="58" t="s">
        <v>11057</v>
      </c>
    </row>
    <row r="10087" spans="1:2" x14ac:dyDescent="0.25">
      <c r="A10087" s="57">
        <v>42295116</v>
      </c>
      <c r="B10087" s="58" t="s">
        <v>6753</v>
      </c>
    </row>
    <row r="10088" spans="1:2" x14ac:dyDescent="0.25">
      <c r="A10088" s="57">
        <v>42295117</v>
      </c>
      <c r="B10088" s="58" t="s">
        <v>11231</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5114</v>
      </c>
    </row>
    <row r="10092" spans="1:2" x14ac:dyDescent="0.25">
      <c r="A10092" s="57">
        <v>42295121</v>
      </c>
      <c r="B10092" s="58" t="s">
        <v>10548</v>
      </c>
    </row>
    <row r="10093" spans="1:2" x14ac:dyDescent="0.25">
      <c r="A10093" s="57">
        <v>42295122</v>
      </c>
      <c r="B10093" s="58" t="s">
        <v>4644</v>
      </c>
    </row>
    <row r="10094" spans="1:2" x14ac:dyDescent="0.25">
      <c r="A10094" s="57">
        <v>42295123</v>
      </c>
      <c r="B10094" s="58" t="s">
        <v>5105</v>
      </c>
    </row>
    <row r="10095" spans="1:2" x14ac:dyDescent="0.25">
      <c r="A10095" s="57">
        <v>42295124</v>
      </c>
      <c r="B10095" s="58" t="s">
        <v>7933</v>
      </c>
    </row>
    <row r="10096" spans="1:2" x14ac:dyDescent="0.25">
      <c r="A10096" s="57">
        <v>42295125</v>
      </c>
      <c r="B10096" s="58" t="s">
        <v>17841</v>
      </c>
    </row>
    <row r="10097" spans="1:2" x14ac:dyDescent="0.25">
      <c r="A10097" s="57">
        <v>42295126</v>
      </c>
      <c r="B10097" s="58" t="s">
        <v>8086</v>
      </c>
    </row>
    <row r="10098" spans="1:2" x14ac:dyDescent="0.25">
      <c r="A10098" s="57">
        <v>42295127</v>
      </c>
      <c r="B10098" s="58" t="s">
        <v>9025</v>
      </c>
    </row>
    <row r="10099" spans="1:2" x14ac:dyDescent="0.25">
      <c r="A10099" s="57">
        <v>42295128</v>
      </c>
      <c r="B10099" s="58" t="s">
        <v>4220</v>
      </c>
    </row>
    <row r="10100" spans="1:2" x14ac:dyDescent="0.25">
      <c r="A10100" s="57">
        <v>42295129</v>
      </c>
      <c r="B10100" s="58" t="s">
        <v>5678</v>
      </c>
    </row>
    <row r="10101" spans="1:2" x14ac:dyDescent="0.25">
      <c r="A10101" s="57">
        <v>42295130</v>
      </c>
      <c r="B10101" s="58" t="s">
        <v>14871</v>
      </c>
    </row>
    <row r="10102" spans="1:2" x14ac:dyDescent="0.25">
      <c r="A10102" s="57">
        <v>42295131</v>
      </c>
      <c r="B10102" s="58" t="s">
        <v>4599</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12887</v>
      </c>
    </row>
    <row r="10108" spans="1:2" x14ac:dyDescent="0.25">
      <c r="A10108" s="57">
        <v>42295137</v>
      </c>
      <c r="B10108" s="58" t="s">
        <v>2790</v>
      </c>
    </row>
    <row r="10109" spans="1:2" x14ac:dyDescent="0.25">
      <c r="A10109" s="57">
        <v>42295138</v>
      </c>
      <c r="B10109" s="58" t="s">
        <v>13924</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11116</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17547</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4918</v>
      </c>
    </row>
    <row r="10119" spans="1:2" x14ac:dyDescent="0.25">
      <c r="A10119" s="57">
        <v>42295302</v>
      </c>
      <c r="B10119" s="58" t="s">
        <v>16852</v>
      </c>
    </row>
    <row r="10120" spans="1:2" x14ac:dyDescent="0.25">
      <c r="A10120" s="57">
        <v>42295303</v>
      </c>
      <c r="B10120" s="58" t="s">
        <v>12712</v>
      </c>
    </row>
    <row r="10121" spans="1:2" x14ac:dyDescent="0.25">
      <c r="A10121" s="57">
        <v>42295304</v>
      </c>
      <c r="B10121" s="58" t="s">
        <v>5091</v>
      </c>
    </row>
    <row r="10122" spans="1:2" x14ac:dyDescent="0.25">
      <c r="A10122" s="57">
        <v>42295305</v>
      </c>
      <c r="B10122" s="58" t="s">
        <v>6280</v>
      </c>
    </row>
    <row r="10123" spans="1:2" x14ac:dyDescent="0.25">
      <c r="A10123" s="57">
        <v>42295306</v>
      </c>
      <c r="B10123" s="58" t="s">
        <v>16575</v>
      </c>
    </row>
    <row r="10124" spans="1:2" x14ac:dyDescent="0.25">
      <c r="A10124" s="57">
        <v>42295307</v>
      </c>
      <c r="B10124" s="58" t="s">
        <v>6286</v>
      </c>
    </row>
    <row r="10125" spans="1:2" x14ac:dyDescent="0.25">
      <c r="A10125" s="57">
        <v>42295308</v>
      </c>
      <c r="B10125" s="58" t="s">
        <v>5473</v>
      </c>
    </row>
    <row r="10126" spans="1:2" x14ac:dyDescent="0.25">
      <c r="A10126" s="57">
        <v>42295401</v>
      </c>
      <c r="B10126" s="58" t="s">
        <v>10730</v>
      </c>
    </row>
    <row r="10127" spans="1:2" x14ac:dyDescent="0.25">
      <c r="A10127" s="57">
        <v>42295402</v>
      </c>
      <c r="B10127" s="58" t="s">
        <v>5211</v>
      </c>
    </row>
    <row r="10128" spans="1:2" x14ac:dyDescent="0.25">
      <c r="A10128" s="57">
        <v>42295403</v>
      </c>
      <c r="B10128" s="58" t="s">
        <v>16365</v>
      </c>
    </row>
    <row r="10129" spans="1:2" x14ac:dyDescent="0.25">
      <c r="A10129" s="57">
        <v>42295404</v>
      </c>
      <c r="B10129" s="58" t="s">
        <v>11690</v>
      </c>
    </row>
    <row r="10130" spans="1:2" x14ac:dyDescent="0.25">
      <c r="A10130" s="57">
        <v>42295405</v>
      </c>
      <c r="B10130" s="58" t="s">
        <v>13592</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10633</v>
      </c>
    </row>
    <row r="10135" spans="1:2" x14ac:dyDescent="0.25">
      <c r="A10135" s="57">
        <v>42295410</v>
      </c>
      <c r="B10135" s="58" t="s">
        <v>12701</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11036</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10884</v>
      </c>
    </row>
    <row r="10143" spans="1:2" x14ac:dyDescent="0.25">
      <c r="A10143" s="57">
        <v>42295418</v>
      </c>
      <c r="B10143" s="58" t="s">
        <v>14557</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11964</v>
      </c>
    </row>
    <row r="10148" spans="1:2" x14ac:dyDescent="0.25">
      <c r="A10148" s="57">
        <v>42295423</v>
      </c>
      <c r="B10148" s="58" t="s">
        <v>1106</v>
      </c>
    </row>
    <row r="10149" spans="1:2" x14ac:dyDescent="0.25">
      <c r="A10149" s="57">
        <v>42295424</v>
      </c>
      <c r="B10149" s="58" t="s">
        <v>13224</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10476</v>
      </c>
    </row>
    <row r="10153" spans="1:2" x14ac:dyDescent="0.25">
      <c r="A10153" s="57">
        <v>42295428</v>
      </c>
      <c r="B10153" s="58" t="s">
        <v>6550</v>
      </c>
    </row>
    <row r="10154" spans="1:2" x14ac:dyDescent="0.25">
      <c r="A10154" s="57">
        <v>42295429</v>
      </c>
      <c r="B10154" s="58" t="s">
        <v>17682</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12838</v>
      </c>
    </row>
    <row r="10158" spans="1:2" x14ac:dyDescent="0.25">
      <c r="A10158" s="57">
        <v>42295433</v>
      </c>
      <c r="B10158" s="58" t="s">
        <v>10007</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9705</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14000</v>
      </c>
    </row>
    <row r="10166" spans="1:2" x14ac:dyDescent="0.25">
      <c r="A10166" s="57">
        <v>42295445</v>
      </c>
      <c r="B10166" s="58" t="s">
        <v>15154</v>
      </c>
    </row>
    <row r="10167" spans="1:2" x14ac:dyDescent="0.25">
      <c r="A10167" s="57">
        <v>42295446</v>
      </c>
      <c r="B10167" s="58" t="s">
        <v>14127</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12618</v>
      </c>
    </row>
    <row r="10171" spans="1:2" x14ac:dyDescent="0.25">
      <c r="A10171" s="57">
        <v>42295452</v>
      </c>
      <c r="B10171" s="58" t="s">
        <v>13805</v>
      </c>
    </row>
    <row r="10172" spans="1:2" x14ac:dyDescent="0.25">
      <c r="A10172" s="57">
        <v>42295453</v>
      </c>
      <c r="B10172" s="58" t="s">
        <v>6362</v>
      </c>
    </row>
    <row r="10173" spans="1:2" x14ac:dyDescent="0.25">
      <c r="A10173" s="57">
        <v>42295454</v>
      </c>
      <c r="B10173" s="58" t="s">
        <v>9430</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9152</v>
      </c>
    </row>
    <row r="10178" spans="1:2" x14ac:dyDescent="0.25">
      <c r="A10178" s="57">
        <v>42295459</v>
      </c>
      <c r="B10178" s="58" t="s">
        <v>17065</v>
      </c>
    </row>
    <row r="10179" spans="1:2" x14ac:dyDescent="0.25">
      <c r="A10179" s="57">
        <v>42295460</v>
      </c>
      <c r="B10179" s="58" t="s">
        <v>11488</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13170</v>
      </c>
    </row>
    <row r="10184" spans="1:2" x14ac:dyDescent="0.25">
      <c r="A10184" s="57">
        <v>42295502</v>
      </c>
      <c r="B10184" s="58" t="s">
        <v>12321</v>
      </c>
    </row>
    <row r="10185" spans="1:2" x14ac:dyDescent="0.25">
      <c r="A10185" s="57">
        <v>42295503</v>
      </c>
      <c r="B10185" s="58" t="s">
        <v>6231</v>
      </c>
    </row>
    <row r="10186" spans="1:2" x14ac:dyDescent="0.25">
      <c r="A10186" s="57">
        <v>42295504</v>
      </c>
      <c r="B10186" s="58" t="s">
        <v>16091</v>
      </c>
    </row>
    <row r="10187" spans="1:2" x14ac:dyDescent="0.25">
      <c r="A10187" s="57">
        <v>42295505</v>
      </c>
      <c r="B10187" s="58" t="s">
        <v>8348</v>
      </c>
    </row>
    <row r="10188" spans="1:2" x14ac:dyDescent="0.25">
      <c r="A10188" s="57">
        <v>42295506</v>
      </c>
      <c r="B10188" s="58" t="s">
        <v>12286</v>
      </c>
    </row>
    <row r="10189" spans="1:2" x14ac:dyDescent="0.25">
      <c r="A10189" s="57">
        <v>42295507</v>
      </c>
      <c r="B10189" s="58" t="s">
        <v>473</v>
      </c>
    </row>
    <row r="10190" spans="1:2" x14ac:dyDescent="0.25">
      <c r="A10190" s="57">
        <v>42295508</v>
      </c>
      <c r="B10190" s="58" t="s">
        <v>13547</v>
      </c>
    </row>
    <row r="10191" spans="1:2" x14ac:dyDescent="0.25">
      <c r="A10191" s="57">
        <v>42295509</v>
      </c>
      <c r="B10191" s="58" t="s">
        <v>11146</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8220</v>
      </c>
    </row>
    <row r="10195" spans="1:2" x14ac:dyDescent="0.25">
      <c r="A10195" s="57">
        <v>42295513</v>
      </c>
      <c r="B10195" s="58" t="s">
        <v>5188</v>
      </c>
    </row>
    <row r="10196" spans="1:2" x14ac:dyDescent="0.25">
      <c r="A10196" s="57">
        <v>42295514</v>
      </c>
      <c r="B10196" s="58" t="s">
        <v>12089</v>
      </c>
    </row>
    <row r="10197" spans="1:2" x14ac:dyDescent="0.25">
      <c r="A10197" s="57">
        <v>42295515</v>
      </c>
      <c r="B10197" s="58" t="s">
        <v>14438</v>
      </c>
    </row>
    <row r="10198" spans="1:2" x14ac:dyDescent="0.25">
      <c r="A10198" s="57">
        <v>42295516</v>
      </c>
      <c r="B10198" s="58" t="s">
        <v>6829</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10402</v>
      </c>
    </row>
    <row r="10202" spans="1:2" x14ac:dyDescent="0.25">
      <c r="A10202" s="57">
        <v>42301502</v>
      </c>
      <c r="B10202" s="58" t="s">
        <v>5055</v>
      </c>
    </row>
    <row r="10203" spans="1:2" x14ac:dyDescent="0.25">
      <c r="A10203" s="57">
        <v>42301503</v>
      </c>
      <c r="B10203" s="58" t="s">
        <v>14884</v>
      </c>
    </row>
    <row r="10204" spans="1:2" x14ac:dyDescent="0.25">
      <c r="A10204" s="57">
        <v>42301504</v>
      </c>
      <c r="B10204" s="58" t="s">
        <v>12589</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5855</v>
      </c>
    </row>
    <row r="10218" spans="1:2" x14ac:dyDescent="0.25">
      <c r="A10218" s="57">
        <v>42311510</v>
      </c>
      <c r="B10218" s="58" t="s">
        <v>10626</v>
      </c>
    </row>
    <row r="10219" spans="1:2" x14ac:dyDescent="0.25">
      <c r="A10219" s="57">
        <v>42311511</v>
      </c>
      <c r="B10219" s="58" t="s">
        <v>10183</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8941</v>
      </c>
    </row>
    <row r="10224" spans="1:2" x14ac:dyDescent="0.25">
      <c r="A10224" s="57">
        <v>42311516</v>
      </c>
      <c r="B10224" s="58" t="s">
        <v>570</v>
      </c>
    </row>
    <row r="10225" spans="1:2" x14ac:dyDescent="0.25">
      <c r="A10225" s="57">
        <v>42311517</v>
      </c>
      <c r="B10225" s="58" t="s">
        <v>9592</v>
      </c>
    </row>
    <row r="10226" spans="1:2" x14ac:dyDescent="0.25">
      <c r="A10226" s="57">
        <v>42311518</v>
      </c>
      <c r="B10226" s="58" t="s">
        <v>4923</v>
      </c>
    </row>
    <row r="10227" spans="1:2" x14ac:dyDescent="0.25">
      <c r="A10227" s="57">
        <v>42311519</v>
      </c>
      <c r="B10227" s="58" t="s">
        <v>1746</v>
      </c>
    </row>
    <row r="10228" spans="1:2" x14ac:dyDescent="0.25">
      <c r="A10228" s="57">
        <v>42311520</v>
      </c>
      <c r="B10228" s="58" t="s">
        <v>13760</v>
      </c>
    </row>
    <row r="10229" spans="1:2" x14ac:dyDescent="0.25">
      <c r="A10229" s="57">
        <v>42311521</v>
      </c>
      <c r="B10229" s="58" t="s">
        <v>13389</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12125</v>
      </c>
    </row>
    <row r="10233" spans="1:2" x14ac:dyDescent="0.25">
      <c r="A10233" s="57">
        <v>42311525</v>
      </c>
      <c r="B10233" s="58" t="s">
        <v>13969</v>
      </c>
    </row>
    <row r="10234" spans="1:2" x14ac:dyDescent="0.25">
      <c r="A10234" s="57">
        <v>42311526</v>
      </c>
      <c r="B10234" s="58" t="s">
        <v>17515</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12188</v>
      </c>
    </row>
    <row r="10239" spans="1:2" x14ac:dyDescent="0.25">
      <c r="A10239" s="57">
        <v>42311537</v>
      </c>
      <c r="B10239" s="58" t="s">
        <v>13538</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9125</v>
      </c>
    </row>
    <row r="10243" spans="1:2" x14ac:dyDescent="0.25">
      <c r="A10243" s="57">
        <v>42311602</v>
      </c>
      <c r="B10243" s="58" t="s">
        <v>14947</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15457</v>
      </c>
    </row>
    <row r="10248" spans="1:2" x14ac:dyDescent="0.25">
      <c r="A10248" s="57">
        <v>42311704</v>
      </c>
      <c r="B10248" s="58" t="s">
        <v>4614</v>
      </c>
    </row>
    <row r="10249" spans="1:2" x14ac:dyDescent="0.25">
      <c r="A10249" s="57">
        <v>42311705</v>
      </c>
      <c r="B10249" s="58" t="s">
        <v>12557</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8395</v>
      </c>
    </row>
    <row r="10253" spans="1:2" x14ac:dyDescent="0.25">
      <c r="A10253" s="57">
        <v>42311902</v>
      </c>
      <c r="B10253" s="58" t="s">
        <v>14156</v>
      </c>
    </row>
    <row r="10254" spans="1:2" x14ac:dyDescent="0.25">
      <c r="A10254" s="57">
        <v>42311903</v>
      </c>
      <c r="B10254" s="58" t="s">
        <v>7777</v>
      </c>
    </row>
    <row r="10255" spans="1:2" x14ac:dyDescent="0.25">
      <c r="A10255" s="57">
        <v>42312001</v>
      </c>
      <c r="B10255" s="58" t="s">
        <v>10208</v>
      </c>
    </row>
    <row r="10256" spans="1:2" x14ac:dyDescent="0.25">
      <c r="A10256" s="57">
        <v>42312002</v>
      </c>
      <c r="B10256" s="58" t="s">
        <v>12175</v>
      </c>
    </row>
    <row r="10257" spans="1:2" x14ac:dyDescent="0.25">
      <c r="A10257" s="57">
        <v>42312003</v>
      </c>
      <c r="B10257" s="58" t="s">
        <v>16969</v>
      </c>
    </row>
    <row r="10258" spans="1:2" x14ac:dyDescent="0.25">
      <c r="A10258" s="57">
        <v>42312004</v>
      </c>
      <c r="B10258" s="58" t="s">
        <v>5788</v>
      </c>
    </row>
    <row r="10259" spans="1:2" x14ac:dyDescent="0.25">
      <c r="A10259" s="57">
        <v>42312005</v>
      </c>
      <c r="B10259" s="58" t="s">
        <v>5074</v>
      </c>
    </row>
    <row r="10260" spans="1:2" x14ac:dyDescent="0.25">
      <c r="A10260" s="57">
        <v>42312006</v>
      </c>
      <c r="B10260" s="58" t="s">
        <v>10602</v>
      </c>
    </row>
    <row r="10261" spans="1:2" x14ac:dyDescent="0.25">
      <c r="A10261" s="57">
        <v>42312007</v>
      </c>
      <c r="B10261" s="58" t="s">
        <v>7512</v>
      </c>
    </row>
    <row r="10262" spans="1:2" x14ac:dyDescent="0.25">
      <c r="A10262" s="57">
        <v>42312008</v>
      </c>
      <c r="B10262" s="58" t="s">
        <v>16391</v>
      </c>
    </row>
    <row r="10263" spans="1:2" x14ac:dyDescent="0.25">
      <c r="A10263" s="57">
        <v>42312009</v>
      </c>
      <c r="B10263" s="58" t="s">
        <v>11574</v>
      </c>
    </row>
    <row r="10264" spans="1:2" x14ac:dyDescent="0.25">
      <c r="A10264" s="57">
        <v>42312010</v>
      </c>
      <c r="B10264" s="58" t="s">
        <v>10172</v>
      </c>
    </row>
    <row r="10265" spans="1:2" x14ac:dyDescent="0.25">
      <c r="A10265" s="57">
        <v>42312011</v>
      </c>
      <c r="B10265" s="58" t="s">
        <v>9090</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5200</v>
      </c>
    </row>
    <row r="10271" spans="1:2" x14ac:dyDescent="0.25">
      <c r="A10271" s="57">
        <v>42312104</v>
      </c>
      <c r="B10271" s="58" t="s">
        <v>9114</v>
      </c>
    </row>
    <row r="10272" spans="1:2" x14ac:dyDescent="0.25">
      <c r="A10272" s="57">
        <v>42312105</v>
      </c>
      <c r="B10272" s="58" t="s">
        <v>16900</v>
      </c>
    </row>
    <row r="10273" spans="1:2" x14ac:dyDescent="0.25">
      <c r="A10273" s="57">
        <v>42312106</v>
      </c>
      <c r="B10273" s="58" t="s">
        <v>13783</v>
      </c>
    </row>
    <row r="10274" spans="1:2" x14ac:dyDescent="0.25">
      <c r="A10274" s="57">
        <v>42312107</v>
      </c>
      <c r="B10274" s="58" t="s">
        <v>10959</v>
      </c>
    </row>
    <row r="10275" spans="1:2" x14ac:dyDescent="0.25">
      <c r="A10275" s="57">
        <v>42312108</v>
      </c>
      <c r="B10275" s="58" t="s">
        <v>2077</v>
      </c>
    </row>
    <row r="10276" spans="1:2" x14ac:dyDescent="0.25">
      <c r="A10276" s="57">
        <v>42312109</v>
      </c>
      <c r="B10276" s="58" t="s">
        <v>5103</v>
      </c>
    </row>
    <row r="10277" spans="1:2" x14ac:dyDescent="0.25">
      <c r="A10277" s="57">
        <v>42312110</v>
      </c>
      <c r="B10277" s="58" t="s">
        <v>3237</v>
      </c>
    </row>
    <row r="10278" spans="1:2" x14ac:dyDescent="0.25">
      <c r="A10278" s="57">
        <v>42312111</v>
      </c>
      <c r="B10278" s="58" t="s">
        <v>11850</v>
      </c>
    </row>
    <row r="10279" spans="1:2" x14ac:dyDescent="0.25">
      <c r="A10279" s="57">
        <v>42312112</v>
      </c>
      <c r="B10279" s="58" t="s">
        <v>2370</v>
      </c>
    </row>
    <row r="10280" spans="1:2" x14ac:dyDescent="0.25">
      <c r="A10280" s="57">
        <v>42312113</v>
      </c>
      <c r="B10280" s="58" t="s">
        <v>10383</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6380</v>
      </c>
    </row>
    <row r="10285" spans="1:2" x14ac:dyDescent="0.25">
      <c r="A10285" s="57">
        <v>42312203</v>
      </c>
      <c r="B10285" s="58" t="s">
        <v>9147</v>
      </c>
    </row>
    <row r="10286" spans="1:2" x14ac:dyDescent="0.25">
      <c r="A10286" s="57">
        <v>42312204</v>
      </c>
      <c r="B10286" s="58" t="s">
        <v>6217</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12706</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10603</v>
      </c>
    </row>
    <row r="10293" spans="1:2" x14ac:dyDescent="0.25">
      <c r="A10293" s="57">
        <v>42312303</v>
      </c>
      <c r="B10293" s="58" t="s">
        <v>8711</v>
      </c>
    </row>
    <row r="10294" spans="1:2" x14ac:dyDescent="0.25">
      <c r="A10294" s="57">
        <v>42312304</v>
      </c>
      <c r="B10294" s="58" t="s">
        <v>5552</v>
      </c>
    </row>
    <row r="10295" spans="1:2" x14ac:dyDescent="0.25">
      <c r="A10295" s="57">
        <v>42312305</v>
      </c>
      <c r="B10295" s="58" t="s">
        <v>5328</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14262</v>
      </c>
    </row>
    <row r="10299" spans="1:2" x14ac:dyDescent="0.25">
      <c r="A10299" s="57">
        <v>42312310</v>
      </c>
      <c r="B10299" s="58" t="s">
        <v>5411</v>
      </c>
    </row>
    <row r="10300" spans="1:2" x14ac:dyDescent="0.25">
      <c r="A10300" s="57">
        <v>42312311</v>
      </c>
      <c r="B10300" s="58" t="s">
        <v>9383</v>
      </c>
    </row>
    <row r="10301" spans="1:2" x14ac:dyDescent="0.25">
      <c r="A10301" s="57">
        <v>42312312</v>
      </c>
      <c r="B10301" s="58" t="s">
        <v>4854</v>
      </c>
    </row>
    <row r="10302" spans="1:2" x14ac:dyDescent="0.25">
      <c r="A10302" s="57">
        <v>42312313</v>
      </c>
      <c r="B10302" s="58" t="s">
        <v>17963</v>
      </c>
    </row>
    <row r="10303" spans="1:2" x14ac:dyDescent="0.25">
      <c r="A10303" s="57">
        <v>42312401</v>
      </c>
      <c r="B10303" s="58" t="s">
        <v>8915</v>
      </c>
    </row>
    <row r="10304" spans="1:2" x14ac:dyDescent="0.25">
      <c r="A10304" s="57">
        <v>42312402</v>
      </c>
      <c r="B10304" s="58" t="s">
        <v>2975</v>
      </c>
    </row>
    <row r="10305" spans="1:2" x14ac:dyDescent="0.25">
      <c r="A10305" s="57">
        <v>42312403</v>
      </c>
      <c r="B10305" s="58" t="s">
        <v>14202</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10053</v>
      </c>
    </row>
    <row r="10310" spans="1:2" x14ac:dyDescent="0.25">
      <c r="A10310" s="57">
        <v>43191502</v>
      </c>
      <c r="B10310" s="58" t="s">
        <v>9533</v>
      </c>
    </row>
    <row r="10311" spans="1:2" x14ac:dyDescent="0.25">
      <c r="A10311" s="57">
        <v>43191503</v>
      </c>
      <c r="B10311" s="58" t="s">
        <v>9161</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13754</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13639</v>
      </c>
    </row>
    <row r="10319" spans="1:2" x14ac:dyDescent="0.25">
      <c r="A10319" s="57">
        <v>43191602</v>
      </c>
      <c r="B10319" s="58" t="s">
        <v>17761</v>
      </c>
    </row>
    <row r="10320" spans="1:2" x14ac:dyDescent="0.25">
      <c r="A10320" s="57">
        <v>43191603</v>
      </c>
      <c r="B10320" s="58" t="s">
        <v>10894</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11054</v>
      </c>
    </row>
    <row r="10330" spans="1:2" x14ac:dyDescent="0.25">
      <c r="A10330" s="57">
        <v>43191614</v>
      </c>
      <c r="B10330" s="58" t="s">
        <v>12602</v>
      </c>
    </row>
    <row r="10331" spans="1:2" x14ac:dyDescent="0.25">
      <c r="A10331" s="57">
        <v>43191615</v>
      </c>
      <c r="B10331" s="58" t="s">
        <v>4348</v>
      </c>
    </row>
    <row r="10332" spans="1:2" x14ac:dyDescent="0.25">
      <c r="A10332" s="57">
        <v>43191616</v>
      </c>
      <c r="B10332" s="58" t="s">
        <v>11515</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9666</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9224</v>
      </c>
    </row>
    <row r="10343" spans="1:2" x14ac:dyDescent="0.25">
      <c r="A10343" s="57">
        <v>43191629</v>
      </c>
      <c r="B10343" s="58" t="s">
        <v>17754</v>
      </c>
    </row>
    <row r="10344" spans="1:2" x14ac:dyDescent="0.25">
      <c r="A10344" s="57">
        <v>43191630</v>
      </c>
      <c r="B10344" s="58" t="s">
        <v>6085</v>
      </c>
    </row>
    <row r="10345" spans="1:2" x14ac:dyDescent="0.25">
      <c r="A10345" s="57">
        <v>43201401</v>
      </c>
      <c r="B10345" s="58" t="s">
        <v>13844</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11736</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13169</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10995</v>
      </c>
    </row>
    <row r="10357" spans="1:2" x14ac:dyDescent="0.25">
      <c r="A10357" s="57">
        <v>43201503</v>
      </c>
      <c r="B10357" s="58" t="s">
        <v>10628</v>
      </c>
    </row>
    <row r="10358" spans="1:2" x14ac:dyDescent="0.25">
      <c r="A10358" s="57">
        <v>43201507</v>
      </c>
      <c r="B10358" s="58" t="s">
        <v>4344</v>
      </c>
    </row>
    <row r="10359" spans="1:2" x14ac:dyDescent="0.25">
      <c r="A10359" s="57">
        <v>43201508</v>
      </c>
      <c r="B10359" s="58" t="s">
        <v>10487</v>
      </c>
    </row>
    <row r="10360" spans="1:2" x14ac:dyDescent="0.25">
      <c r="A10360" s="57">
        <v>43201509</v>
      </c>
      <c r="B10360" s="58" t="s">
        <v>11889</v>
      </c>
    </row>
    <row r="10361" spans="1:2" x14ac:dyDescent="0.25">
      <c r="A10361" s="57">
        <v>43201513</v>
      </c>
      <c r="B10361" s="58" t="s">
        <v>14838</v>
      </c>
    </row>
    <row r="10362" spans="1:2" x14ac:dyDescent="0.25">
      <c r="A10362" s="57">
        <v>43201522</v>
      </c>
      <c r="B10362" s="58" t="s">
        <v>4705</v>
      </c>
    </row>
    <row r="10363" spans="1:2" x14ac:dyDescent="0.25">
      <c r="A10363" s="57">
        <v>43201531</v>
      </c>
      <c r="B10363" s="58" t="s">
        <v>16283</v>
      </c>
    </row>
    <row r="10364" spans="1:2" x14ac:dyDescent="0.25">
      <c r="A10364" s="57">
        <v>43201533</v>
      </c>
      <c r="B10364" s="58" t="s">
        <v>6177</v>
      </c>
    </row>
    <row r="10365" spans="1:2" x14ac:dyDescent="0.25">
      <c r="A10365" s="57">
        <v>43201534</v>
      </c>
      <c r="B10365" s="58" t="s">
        <v>1629</v>
      </c>
    </row>
    <row r="10366" spans="1:2" x14ac:dyDescent="0.25">
      <c r="A10366" s="57">
        <v>43201535</v>
      </c>
      <c r="B10366" s="58" t="s">
        <v>4815</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6224</v>
      </c>
    </row>
    <row r="10372" spans="1:2" x14ac:dyDescent="0.25">
      <c r="A10372" s="57">
        <v>43201542</v>
      </c>
      <c r="B10372" s="58" t="s">
        <v>15108</v>
      </c>
    </row>
    <row r="10373" spans="1:2" x14ac:dyDescent="0.25">
      <c r="A10373" s="57">
        <v>43201543</v>
      </c>
      <c r="B10373" s="58" t="s">
        <v>11257</v>
      </c>
    </row>
    <row r="10374" spans="1:2" x14ac:dyDescent="0.25">
      <c r="A10374" s="57">
        <v>43201544</v>
      </c>
      <c r="B10374" s="58" t="s">
        <v>12055</v>
      </c>
    </row>
    <row r="10375" spans="1:2" x14ac:dyDescent="0.25">
      <c r="A10375" s="57">
        <v>43201545</v>
      </c>
      <c r="B10375" s="58" t="s">
        <v>17040</v>
      </c>
    </row>
    <row r="10376" spans="1:2" x14ac:dyDescent="0.25">
      <c r="A10376" s="57">
        <v>43201546</v>
      </c>
      <c r="B10376" s="58" t="s">
        <v>10252</v>
      </c>
    </row>
    <row r="10377" spans="1:2" x14ac:dyDescent="0.25">
      <c r="A10377" s="57">
        <v>43201547</v>
      </c>
      <c r="B10377" s="58" t="s">
        <v>8087</v>
      </c>
    </row>
    <row r="10378" spans="1:2" x14ac:dyDescent="0.25">
      <c r="A10378" s="57">
        <v>43201549</v>
      </c>
      <c r="B10378" s="58" t="s">
        <v>14721</v>
      </c>
    </row>
    <row r="10379" spans="1:2" x14ac:dyDescent="0.25">
      <c r="A10379" s="57">
        <v>43201550</v>
      </c>
      <c r="B10379" s="58" t="s">
        <v>6953</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3979</v>
      </c>
    </row>
    <row r="10386" spans="1:2" x14ac:dyDescent="0.25">
      <c r="A10386" s="57">
        <v>43201605</v>
      </c>
      <c r="B10386" s="58" t="s">
        <v>18807</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11373</v>
      </c>
    </row>
    <row r="10390" spans="1:2" x14ac:dyDescent="0.25">
      <c r="A10390" s="57">
        <v>43201611</v>
      </c>
      <c r="B10390" s="58" t="s">
        <v>9960</v>
      </c>
    </row>
    <row r="10391" spans="1:2" x14ac:dyDescent="0.25">
      <c r="A10391" s="57">
        <v>43201612</v>
      </c>
      <c r="B10391" s="58" t="s">
        <v>3387</v>
      </c>
    </row>
    <row r="10392" spans="1:2" x14ac:dyDescent="0.25">
      <c r="A10392" s="57">
        <v>43201614</v>
      </c>
      <c r="B10392" s="58" t="s">
        <v>13713</v>
      </c>
    </row>
    <row r="10393" spans="1:2" x14ac:dyDescent="0.25">
      <c r="A10393" s="57">
        <v>43201615</v>
      </c>
      <c r="B10393" s="58" t="s">
        <v>4101</v>
      </c>
    </row>
    <row r="10394" spans="1:2" x14ac:dyDescent="0.25">
      <c r="A10394" s="57">
        <v>43201616</v>
      </c>
      <c r="B10394" s="58" t="s">
        <v>10368</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9634</v>
      </c>
    </row>
    <row r="10402" spans="1:2" x14ac:dyDescent="0.25">
      <c r="A10402" s="57">
        <v>43201810</v>
      </c>
      <c r="B10402" s="58" t="s">
        <v>4148</v>
      </c>
    </row>
    <row r="10403" spans="1:2" x14ac:dyDescent="0.25">
      <c r="A10403" s="57">
        <v>43201811</v>
      </c>
      <c r="B10403" s="58" t="s">
        <v>13305</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13309</v>
      </c>
    </row>
    <row r="10408" spans="1:2" x14ac:dyDescent="0.25">
      <c r="A10408" s="57">
        <v>43201902</v>
      </c>
      <c r="B10408" s="58" t="s">
        <v>8930</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9707</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14576</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14195</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12164</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12503</v>
      </c>
    </row>
    <row r="10430" spans="1:2" x14ac:dyDescent="0.25">
      <c r="A10430" s="57">
        <v>43202212</v>
      </c>
      <c r="B10430" s="58" t="s">
        <v>4882</v>
      </c>
    </row>
    <row r="10431" spans="1:2" x14ac:dyDescent="0.25">
      <c r="A10431" s="57">
        <v>43202213</v>
      </c>
      <c r="B10431" s="58" t="s">
        <v>9245</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14283</v>
      </c>
    </row>
    <row r="10435" spans="1:2" x14ac:dyDescent="0.25">
      <c r="A10435" s="57">
        <v>43211503</v>
      </c>
      <c r="B10435" s="58" t="s">
        <v>13638</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9193</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11897</v>
      </c>
    </row>
    <row r="10445" spans="1:2" x14ac:dyDescent="0.25">
      <c r="A10445" s="57">
        <v>43211601</v>
      </c>
      <c r="B10445" s="58" t="s">
        <v>4902</v>
      </c>
    </row>
    <row r="10446" spans="1:2" x14ac:dyDescent="0.25">
      <c r="A10446" s="57">
        <v>43211602</v>
      </c>
      <c r="B10446" s="58" t="s">
        <v>11933</v>
      </c>
    </row>
    <row r="10447" spans="1:2" x14ac:dyDescent="0.25">
      <c r="A10447" s="57">
        <v>43211603</v>
      </c>
      <c r="B10447" s="58" t="s">
        <v>13413</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5635</v>
      </c>
    </row>
    <row r="10451" spans="1:2" x14ac:dyDescent="0.25">
      <c r="A10451" s="57">
        <v>43211607</v>
      </c>
      <c r="B10451" s="58" t="s">
        <v>9256</v>
      </c>
    </row>
    <row r="10452" spans="1:2" x14ac:dyDescent="0.25">
      <c r="A10452" s="57">
        <v>43211608</v>
      </c>
      <c r="B10452" s="58" t="s">
        <v>12395</v>
      </c>
    </row>
    <row r="10453" spans="1:2" x14ac:dyDescent="0.25">
      <c r="A10453" s="57">
        <v>43211609</v>
      </c>
      <c r="B10453" s="58" t="s">
        <v>13761</v>
      </c>
    </row>
    <row r="10454" spans="1:2" x14ac:dyDescent="0.25">
      <c r="A10454" s="57">
        <v>43211701</v>
      </c>
      <c r="B10454" s="58" t="s">
        <v>4149</v>
      </c>
    </row>
    <row r="10455" spans="1:2" x14ac:dyDescent="0.25">
      <c r="A10455" s="57">
        <v>43211702</v>
      </c>
      <c r="B10455" s="58" t="s">
        <v>9599</v>
      </c>
    </row>
    <row r="10456" spans="1:2" x14ac:dyDescent="0.25">
      <c r="A10456" s="57">
        <v>43211704</v>
      </c>
      <c r="B10456" s="58" t="s">
        <v>10343</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12541</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11309</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10735</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13460</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8893</v>
      </c>
    </row>
    <row r="10485" spans="1:2" x14ac:dyDescent="0.25">
      <c r="A10485" s="57">
        <v>43212101</v>
      </c>
      <c r="B10485" s="58" t="s">
        <v>16894</v>
      </c>
    </row>
    <row r="10486" spans="1:2" x14ac:dyDescent="0.25">
      <c r="A10486" s="57">
        <v>43212102</v>
      </c>
      <c r="B10486" s="58" t="s">
        <v>13177</v>
      </c>
    </row>
    <row r="10487" spans="1:2" x14ac:dyDescent="0.25">
      <c r="A10487" s="57">
        <v>43212103</v>
      </c>
      <c r="B10487" s="58" t="s">
        <v>14021</v>
      </c>
    </row>
    <row r="10488" spans="1:2" x14ac:dyDescent="0.25">
      <c r="A10488" s="57">
        <v>43212104</v>
      </c>
      <c r="B10488" s="58" t="s">
        <v>1911</v>
      </c>
    </row>
    <row r="10489" spans="1:2" x14ac:dyDescent="0.25">
      <c r="A10489" s="57">
        <v>43212105</v>
      </c>
      <c r="B10489" s="58" t="s">
        <v>11763</v>
      </c>
    </row>
    <row r="10490" spans="1:2" x14ac:dyDescent="0.25">
      <c r="A10490" s="57">
        <v>43212106</v>
      </c>
      <c r="B10490" s="58" t="s">
        <v>5442</v>
      </c>
    </row>
    <row r="10491" spans="1:2" x14ac:dyDescent="0.25">
      <c r="A10491" s="57">
        <v>43212107</v>
      </c>
      <c r="B10491" s="58" t="s">
        <v>8548</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13238</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13702</v>
      </c>
    </row>
    <row r="10503" spans="1:2" x14ac:dyDescent="0.25">
      <c r="A10503" s="57">
        <v>43221505</v>
      </c>
      <c r="B10503" s="58" t="s">
        <v>314</v>
      </c>
    </row>
    <row r="10504" spans="1:2" x14ac:dyDescent="0.25">
      <c r="A10504" s="57">
        <v>43221506</v>
      </c>
      <c r="B10504" s="58" t="s">
        <v>12754</v>
      </c>
    </row>
    <row r="10505" spans="1:2" x14ac:dyDescent="0.25">
      <c r="A10505" s="57">
        <v>43221507</v>
      </c>
      <c r="B10505" s="58" t="s">
        <v>9690</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9741</v>
      </c>
    </row>
    <row r="10509" spans="1:2" x14ac:dyDescent="0.25">
      <c r="A10509" s="57">
        <v>43221513</v>
      </c>
      <c r="B10509" s="58" t="s">
        <v>5810</v>
      </c>
    </row>
    <row r="10510" spans="1:2" x14ac:dyDescent="0.25">
      <c r="A10510" s="57">
        <v>43221514</v>
      </c>
      <c r="B10510" s="58" t="s">
        <v>6645</v>
      </c>
    </row>
    <row r="10511" spans="1:2" x14ac:dyDescent="0.25">
      <c r="A10511" s="57">
        <v>43221515</v>
      </c>
      <c r="B10511" s="58" t="s">
        <v>8137</v>
      </c>
    </row>
    <row r="10512" spans="1:2" x14ac:dyDescent="0.25">
      <c r="A10512" s="57">
        <v>43221516</v>
      </c>
      <c r="B10512" s="58" t="s">
        <v>13383</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10980</v>
      </c>
    </row>
    <row r="10516" spans="1:2" x14ac:dyDescent="0.25">
      <c r="A10516" s="57">
        <v>43221520</v>
      </c>
      <c r="B10516" s="58" t="s">
        <v>13438</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9283</v>
      </c>
    </row>
    <row r="10520" spans="1:2" x14ac:dyDescent="0.25">
      <c r="A10520" s="57">
        <v>43221524</v>
      </c>
      <c r="B10520" s="58" t="s">
        <v>6308</v>
      </c>
    </row>
    <row r="10521" spans="1:2" x14ac:dyDescent="0.25">
      <c r="A10521" s="57">
        <v>43221525</v>
      </c>
      <c r="B10521" s="58" t="s">
        <v>18158</v>
      </c>
    </row>
    <row r="10522" spans="1:2" x14ac:dyDescent="0.25">
      <c r="A10522" s="57">
        <v>43221526</v>
      </c>
      <c r="B10522" s="58" t="s">
        <v>11053</v>
      </c>
    </row>
    <row r="10523" spans="1:2" x14ac:dyDescent="0.25">
      <c r="A10523" s="57">
        <v>43221601</v>
      </c>
      <c r="B10523" s="58" t="s">
        <v>14624</v>
      </c>
    </row>
    <row r="10524" spans="1:2" x14ac:dyDescent="0.25">
      <c r="A10524" s="57">
        <v>43221602</v>
      </c>
      <c r="B10524" s="58" t="s">
        <v>6360</v>
      </c>
    </row>
    <row r="10525" spans="1:2" x14ac:dyDescent="0.25">
      <c r="A10525" s="57">
        <v>43221603</v>
      </c>
      <c r="B10525" s="58" t="s">
        <v>10818</v>
      </c>
    </row>
    <row r="10526" spans="1:2" x14ac:dyDescent="0.25">
      <c r="A10526" s="57">
        <v>43221701</v>
      </c>
      <c r="B10526" s="58" t="s">
        <v>12612</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8855</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11069</v>
      </c>
    </row>
    <row r="10533" spans="1:2" x14ac:dyDescent="0.25">
      <c r="A10533" s="57">
        <v>43221708</v>
      </c>
      <c r="B10533" s="58" t="s">
        <v>12330</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13970</v>
      </c>
    </row>
    <row r="10537" spans="1:2" x14ac:dyDescent="0.25">
      <c r="A10537" s="57">
        <v>43221712</v>
      </c>
      <c r="B10537" s="58" t="s">
        <v>1155</v>
      </c>
    </row>
    <row r="10538" spans="1:2" x14ac:dyDescent="0.25">
      <c r="A10538" s="57">
        <v>43221713</v>
      </c>
      <c r="B10538" s="58" t="s">
        <v>13354</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8916</v>
      </c>
    </row>
    <row r="10542" spans="1:2" x14ac:dyDescent="0.25">
      <c r="A10542" s="57">
        <v>43221717</v>
      </c>
      <c r="B10542" s="58" t="s">
        <v>9535</v>
      </c>
    </row>
    <row r="10543" spans="1:2" x14ac:dyDescent="0.25">
      <c r="A10543" s="57">
        <v>43221718</v>
      </c>
      <c r="B10543" s="58" t="s">
        <v>1111</v>
      </c>
    </row>
    <row r="10544" spans="1:2" x14ac:dyDescent="0.25">
      <c r="A10544" s="57">
        <v>43221719</v>
      </c>
      <c r="B10544" s="58" t="s">
        <v>4959</v>
      </c>
    </row>
    <row r="10545" spans="1:2" x14ac:dyDescent="0.25">
      <c r="A10545" s="57">
        <v>43221720</v>
      </c>
      <c r="B10545" s="58" t="s">
        <v>8354</v>
      </c>
    </row>
    <row r="10546" spans="1:2" x14ac:dyDescent="0.25">
      <c r="A10546" s="57">
        <v>43221721</v>
      </c>
      <c r="B10546" s="58" t="s">
        <v>17208</v>
      </c>
    </row>
    <row r="10547" spans="1:2" x14ac:dyDescent="0.25">
      <c r="A10547" s="57">
        <v>43221801</v>
      </c>
      <c r="B10547" s="58" t="s">
        <v>6688</v>
      </c>
    </row>
    <row r="10548" spans="1:2" x14ac:dyDescent="0.25">
      <c r="A10548" s="57">
        <v>43221802</v>
      </c>
      <c r="B10548" s="58" t="s">
        <v>14014</v>
      </c>
    </row>
    <row r="10549" spans="1:2" x14ac:dyDescent="0.25">
      <c r="A10549" s="57">
        <v>43221803</v>
      </c>
      <c r="B10549" s="58" t="s">
        <v>13344</v>
      </c>
    </row>
    <row r="10550" spans="1:2" x14ac:dyDescent="0.25">
      <c r="A10550" s="57">
        <v>43221804</v>
      </c>
      <c r="B10550" s="58" t="s">
        <v>9550</v>
      </c>
    </row>
    <row r="10551" spans="1:2" x14ac:dyDescent="0.25">
      <c r="A10551" s="57">
        <v>43221805</v>
      </c>
      <c r="B10551" s="58" t="s">
        <v>11173</v>
      </c>
    </row>
    <row r="10552" spans="1:2" x14ac:dyDescent="0.25">
      <c r="A10552" s="57">
        <v>43221806</v>
      </c>
      <c r="B10552" s="58" t="s">
        <v>18411</v>
      </c>
    </row>
    <row r="10553" spans="1:2" x14ac:dyDescent="0.25">
      <c r="A10553" s="57">
        <v>43221807</v>
      </c>
      <c r="B10553" s="58" t="s">
        <v>12270</v>
      </c>
    </row>
    <row r="10554" spans="1:2" x14ac:dyDescent="0.25">
      <c r="A10554" s="57">
        <v>43221808</v>
      </c>
      <c r="B10554" s="58" t="s">
        <v>15942</v>
      </c>
    </row>
    <row r="10555" spans="1:2" x14ac:dyDescent="0.25">
      <c r="A10555" s="57">
        <v>43222501</v>
      </c>
      <c r="B10555" s="58" t="s">
        <v>9136</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10016</v>
      </c>
    </row>
    <row r="10559" spans="1:2" x14ac:dyDescent="0.25">
      <c r="A10559" s="57">
        <v>43222604</v>
      </c>
      <c r="B10559" s="58" t="s">
        <v>8994</v>
      </c>
    </row>
    <row r="10560" spans="1:2" x14ac:dyDescent="0.25">
      <c r="A10560" s="57">
        <v>43222605</v>
      </c>
      <c r="B10560" s="58" t="s">
        <v>1247</v>
      </c>
    </row>
    <row r="10561" spans="1:2" x14ac:dyDescent="0.25">
      <c r="A10561" s="57">
        <v>43222606</v>
      </c>
      <c r="B10561" s="58" t="s">
        <v>11445</v>
      </c>
    </row>
    <row r="10562" spans="1:2" x14ac:dyDescent="0.25">
      <c r="A10562" s="57">
        <v>43222607</v>
      </c>
      <c r="B10562" s="58" t="s">
        <v>4956</v>
      </c>
    </row>
    <row r="10563" spans="1:2" x14ac:dyDescent="0.25">
      <c r="A10563" s="57">
        <v>43222608</v>
      </c>
      <c r="B10563" s="58" t="s">
        <v>8564</v>
      </c>
    </row>
    <row r="10564" spans="1:2" x14ac:dyDescent="0.25">
      <c r="A10564" s="57">
        <v>43222609</v>
      </c>
      <c r="B10564" s="58" t="s">
        <v>14482</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4839</v>
      </c>
    </row>
    <row r="10572" spans="1:2" x14ac:dyDescent="0.25">
      <c r="A10572" s="57">
        <v>43222622</v>
      </c>
      <c r="B10572" s="58" t="s">
        <v>9964</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18225</v>
      </c>
    </row>
    <row r="10578" spans="1:2" x14ac:dyDescent="0.25">
      <c r="A10578" s="57">
        <v>43222628</v>
      </c>
      <c r="B10578" s="58" t="s">
        <v>11346</v>
      </c>
    </row>
    <row r="10579" spans="1:2" x14ac:dyDescent="0.25">
      <c r="A10579" s="57">
        <v>43222629</v>
      </c>
      <c r="B10579" s="58" t="s">
        <v>5685</v>
      </c>
    </row>
    <row r="10580" spans="1:2" x14ac:dyDescent="0.25">
      <c r="A10580" s="57">
        <v>43222630</v>
      </c>
      <c r="B10580" s="58" t="s">
        <v>13414</v>
      </c>
    </row>
    <row r="10581" spans="1:2" x14ac:dyDescent="0.25">
      <c r="A10581" s="57">
        <v>43222631</v>
      </c>
      <c r="B10581" s="58" t="s">
        <v>18584</v>
      </c>
    </row>
    <row r="10582" spans="1:2" x14ac:dyDescent="0.25">
      <c r="A10582" s="57">
        <v>43222632</v>
      </c>
      <c r="B10582" s="58" t="s">
        <v>12641</v>
      </c>
    </row>
    <row r="10583" spans="1:2" x14ac:dyDescent="0.25">
      <c r="A10583" s="57">
        <v>43222701</v>
      </c>
      <c r="B10583" s="58" t="s">
        <v>12739</v>
      </c>
    </row>
    <row r="10584" spans="1:2" x14ac:dyDescent="0.25">
      <c r="A10584" s="57">
        <v>43222702</v>
      </c>
      <c r="B10584" s="58" t="s">
        <v>15458</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12249</v>
      </c>
    </row>
    <row r="10588" spans="1:2" x14ac:dyDescent="0.25">
      <c r="A10588" s="57">
        <v>43222803</v>
      </c>
      <c r="B10588" s="58" t="s">
        <v>11311</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5692</v>
      </c>
    </row>
    <row r="10594" spans="1:2" x14ac:dyDescent="0.25">
      <c r="A10594" s="57">
        <v>43222815</v>
      </c>
      <c r="B10594" s="58" t="s">
        <v>6328</v>
      </c>
    </row>
    <row r="10595" spans="1:2" x14ac:dyDescent="0.25">
      <c r="A10595" s="57">
        <v>43222816</v>
      </c>
      <c r="B10595" s="58" t="s">
        <v>9934</v>
      </c>
    </row>
    <row r="10596" spans="1:2" x14ac:dyDescent="0.25">
      <c r="A10596" s="57">
        <v>43222817</v>
      </c>
      <c r="B10596" s="58" t="s">
        <v>6938</v>
      </c>
    </row>
    <row r="10597" spans="1:2" x14ac:dyDescent="0.25">
      <c r="A10597" s="57">
        <v>43222818</v>
      </c>
      <c r="B10597" s="58" t="s">
        <v>5315</v>
      </c>
    </row>
    <row r="10598" spans="1:2" x14ac:dyDescent="0.25">
      <c r="A10598" s="57">
        <v>43222819</v>
      </c>
      <c r="B10598" s="58" t="s">
        <v>7413</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13936</v>
      </c>
    </row>
    <row r="10603" spans="1:2" x14ac:dyDescent="0.25">
      <c r="A10603" s="57">
        <v>43222824</v>
      </c>
      <c r="B10603" s="58" t="s">
        <v>16895</v>
      </c>
    </row>
    <row r="10604" spans="1:2" x14ac:dyDescent="0.25">
      <c r="A10604" s="57">
        <v>43222825</v>
      </c>
      <c r="B10604" s="58" t="s">
        <v>11183</v>
      </c>
    </row>
    <row r="10605" spans="1:2" x14ac:dyDescent="0.25">
      <c r="A10605" s="57">
        <v>43222901</v>
      </c>
      <c r="B10605" s="58" t="s">
        <v>13977</v>
      </c>
    </row>
    <row r="10606" spans="1:2" x14ac:dyDescent="0.25">
      <c r="A10606" s="57">
        <v>43222902</v>
      </c>
      <c r="B10606" s="58" t="s">
        <v>12542</v>
      </c>
    </row>
    <row r="10607" spans="1:2" x14ac:dyDescent="0.25">
      <c r="A10607" s="57">
        <v>43223001</v>
      </c>
      <c r="B10607" s="58" t="s">
        <v>14180</v>
      </c>
    </row>
    <row r="10608" spans="1:2" x14ac:dyDescent="0.25">
      <c r="A10608" s="57">
        <v>43223101</v>
      </c>
      <c r="B10608" s="58" t="s">
        <v>13498</v>
      </c>
    </row>
    <row r="10609" spans="1:2" x14ac:dyDescent="0.25">
      <c r="A10609" s="57">
        <v>43223102</v>
      </c>
      <c r="B10609" s="58" t="s">
        <v>13289</v>
      </c>
    </row>
    <row r="10610" spans="1:2" x14ac:dyDescent="0.25">
      <c r="A10610" s="57">
        <v>43223103</v>
      </c>
      <c r="B10610" s="58" t="s">
        <v>14613</v>
      </c>
    </row>
    <row r="10611" spans="1:2" x14ac:dyDescent="0.25">
      <c r="A10611" s="57">
        <v>43223104</v>
      </c>
      <c r="B10611" s="58" t="s">
        <v>12979</v>
      </c>
    </row>
    <row r="10612" spans="1:2" x14ac:dyDescent="0.25">
      <c r="A10612" s="57">
        <v>43223105</v>
      </c>
      <c r="B10612" s="58" t="s">
        <v>14226</v>
      </c>
    </row>
    <row r="10613" spans="1:2" x14ac:dyDescent="0.25">
      <c r="A10613" s="57">
        <v>43223106</v>
      </c>
      <c r="B10613" s="58" t="s">
        <v>14381</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11271</v>
      </c>
    </row>
    <row r="10618" spans="1:2" x14ac:dyDescent="0.25">
      <c r="A10618" s="57">
        <v>43223111</v>
      </c>
      <c r="B10618" s="58" t="s">
        <v>10057</v>
      </c>
    </row>
    <row r="10619" spans="1:2" x14ac:dyDescent="0.25">
      <c r="A10619" s="57">
        <v>43223112</v>
      </c>
      <c r="B10619" s="58" t="s">
        <v>11612</v>
      </c>
    </row>
    <row r="10620" spans="1:2" x14ac:dyDescent="0.25">
      <c r="A10620" s="57">
        <v>43223113</v>
      </c>
      <c r="B10620" s="58" t="s">
        <v>2208</v>
      </c>
    </row>
    <row r="10621" spans="1:2" x14ac:dyDescent="0.25">
      <c r="A10621" s="57">
        <v>43223201</v>
      </c>
      <c r="B10621" s="58" t="s">
        <v>14546</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8841</v>
      </c>
    </row>
    <row r="10626" spans="1:2" x14ac:dyDescent="0.25">
      <c r="A10626" s="57">
        <v>43223206</v>
      </c>
      <c r="B10626" s="58" t="s">
        <v>1940</v>
      </c>
    </row>
    <row r="10627" spans="1:2" x14ac:dyDescent="0.25">
      <c r="A10627" s="57">
        <v>43223207</v>
      </c>
      <c r="B10627" s="58" t="s">
        <v>13231</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13116</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6285</v>
      </c>
    </row>
    <row r="10635" spans="1:2" x14ac:dyDescent="0.25">
      <c r="A10635" s="57">
        <v>43231505</v>
      </c>
      <c r="B10635" s="58" t="s">
        <v>14346</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10482</v>
      </c>
    </row>
    <row r="10646" spans="1:2" x14ac:dyDescent="0.25">
      <c r="A10646" s="57">
        <v>43231603</v>
      </c>
      <c r="B10646" s="58" t="s">
        <v>4095</v>
      </c>
    </row>
    <row r="10647" spans="1:2" x14ac:dyDescent="0.25">
      <c r="A10647" s="57">
        <v>43231604</v>
      </c>
      <c r="B10647" s="58" t="s">
        <v>13168</v>
      </c>
    </row>
    <row r="10648" spans="1:2" x14ac:dyDescent="0.25">
      <c r="A10648" s="57">
        <v>43231605</v>
      </c>
      <c r="B10648" s="58" t="s">
        <v>5502</v>
      </c>
    </row>
    <row r="10649" spans="1:2" x14ac:dyDescent="0.25">
      <c r="A10649" s="57">
        <v>43232001</v>
      </c>
      <c r="B10649" s="58" t="s">
        <v>9322</v>
      </c>
    </row>
    <row r="10650" spans="1:2" x14ac:dyDescent="0.25">
      <c r="A10650" s="57">
        <v>43232002</v>
      </c>
      <c r="B10650" s="58" t="s">
        <v>15343</v>
      </c>
    </row>
    <row r="10651" spans="1:2" x14ac:dyDescent="0.25">
      <c r="A10651" s="57">
        <v>43232003</v>
      </c>
      <c r="B10651" s="58" t="s">
        <v>7964</v>
      </c>
    </row>
    <row r="10652" spans="1:2" x14ac:dyDescent="0.25">
      <c r="A10652" s="57">
        <v>43232004</v>
      </c>
      <c r="B10652" s="58" t="s">
        <v>14309</v>
      </c>
    </row>
    <row r="10653" spans="1:2" x14ac:dyDescent="0.25">
      <c r="A10653" s="57">
        <v>43232005</v>
      </c>
      <c r="B10653" s="58" t="s">
        <v>6857</v>
      </c>
    </row>
    <row r="10654" spans="1:2" x14ac:dyDescent="0.25">
      <c r="A10654" s="57">
        <v>43232101</v>
      </c>
      <c r="B10654" s="58" t="s">
        <v>14511</v>
      </c>
    </row>
    <row r="10655" spans="1:2" x14ac:dyDescent="0.25">
      <c r="A10655" s="57">
        <v>43232102</v>
      </c>
      <c r="B10655" s="58" t="s">
        <v>11694</v>
      </c>
    </row>
    <row r="10656" spans="1:2" x14ac:dyDescent="0.25">
      <c r="A10656" s="57">
        <v>43232103</v>
      </c>
      <c r="B10656" s="58" t="s">
        <v>12029</v>
      </c>
    </row>
    <row r="10657" spans="1:2" x14ac:dyDescent="0.25">
      <c r="A10657" s="57">
        <v>43232104</v>
      </c>
      <c r="B10657" s="58" t="s">
        <v>2093</v>
      </c>
    </row>
    <row r="10658" spans="1:2" x14ac:dyDescent="0.25">
      <c r="A10658" s="57">
        <v>43232105</v>
      </c>
      <c r="B10658" s="58" t="s">
        <v>11019</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13504</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11335</v>
      </c>
    </row>
    <row r="10672" spans="1:2" x14ac:dyDescent="0.25">
      <c r="A10672" s="57">
        <v>43232305</v>
      </c>
      <c r="B10672" s="58" t="s">
        <v>6905</v>
      </c>
    </row>
    <row r="10673" spans="1:2" x14ac:dyDescent="0.25">
      <c r="A10673" s="57">
        <v>43232306</v>
      </c>
      <c r="B10673" s="58" t="s">
        <v>12954</v>
      </c>
    </row>
    <row r="10674" spans="1:2" x14ac:dyDescent="0.25">
      <c r="A10674" s="57">
        <v>43232307</v>
      </c>
      <c r="B10674" s="58" t="s">
        <v>4960</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9480</v>
      </c>
    </row>
    <row r="10679" spans="1:2" x14ac:dyDescent="0.25">
      <c r="A10679" s="57">
        <v>43232313</v>
      </c>
      <c r="B10679" s="58" t="s">
        <v>1000</v>
      </c>
    </row>
    <row r="10680" spans="1:2" x14ac:dyDescent="0.25">
      <c r="A10680" s="57">
        <v>43232401</v>
      </c>
      <c r="B10680" s="58" t="s">
        <v>12951</v>
      </c>
    </row>
    <row r="10681" spans="1:2" x14ac:dyDescent="0.25">
      <c r="A10681" s="57">
        <v>43232402</v>
      </c>
      <c r="B10681" s="58" t="s">
        <v>9075</v>
      </c>
    </row>
    <row r="10682" spans="1:2" x14ac:dyDescent="0.25">
      <c r="A10682" s="57">
        <v>43232403</v>
      </c>
      <c r="B10682" s="58" t="s">
        <v>2559</v>
      </c>
    </row>
    <row r="10683" spans="1:2" x14ac:dyDescent="0.25">
      <c r="A10683" s="57">
        <v>43232404</v>
      </c>
      <c r="B10683" s="58" t="s">
        <v>10045</v>
      </c>
    </row>
    <row r="10684" spans="1:2" x14ac:dyDescent="0.25">
      <c r="A10684" s="57">
        <v>43232405</v>
      </c>
      <c r="B10684" s="58" t="s">
        <v>12902</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16271</v>
      </c>
    </row>
    <row r="10688" spans="1:2" x14ac:dyDescent="0.25">
      <c r="A10688" s="57">
        <v>43232409</v>
      </c>
      <c r="B10688" s="58" t="s">
        <v>7703</v>
      </c>
    </row>
    <row r="10689" spans="1:2" x14ac:dyDescent="0.25">
      <c r="A10689" s="57">
        <v>43232501</v>
      </c>
      <c r="B10689" s="58" t="s">
        <v>17577</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11959</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11699</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12379</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12320</v>
      </c>
    </row>
    <row r="10704" spans="1:2" x14ac:dyDescent="0.25">
      <c r="A10704" s="57">
        <v>43232612</v>
      </c>
      <c r="B10704" s="58" t="s">
        <v>2374</v>
      </c>
    </row>
    <row r="10705" spans="1:2" x14ac:dyDescent="0.25">
      <c r="A10705" s="57">
        <v>43232701</v>
      </c>
      <c r="B10705" s="58" t="s">
        <v>11316</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10582</v>
      </c>
    </row>
    <row r="10718" spans="1:2" x14ac:dyDescent="0.25">
      <c r="A10718" s="57">
        <v>43232905</v>
      </c>
      <c r="B10718" s="58" t="s">
        <v>10550</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6536</v>
      </c>
    </row>
    <row r="10723" spans="1:2" x14ac:dyDescent="0.25">
      <c r="A10723" s="57">
        <v>43232910</v>
      </c>
      <c r="B10723" s="58" t="s">
        <v>9006</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17405</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5182</v>
      </c>
    </row>
    <row r="10732" spans="1:2" x14ac:dyDescent="0.25">
      <c r="A10732" s="57">
        <v>43233201</v>
      </c>
      <c r="B10732" s="58" t="s">
        <v>3101</v>
      </c>
    </row>
    <row r="10733" spans="1:2" x14ac:dyDescent="0.25">
      <c r="A10733" s="57">
        <v>43233203</v>
      </c>
      <c r="B10733" s="58" t="s">
        <v>13698</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10566</v>
      </c>
    </row>
    <row r="10740" spans="1:2" x14ac:dyDescent="0.25">
      <c r="A10740" s="57">
        <v>43233405</v>
      </c>
      <c r="B10740" s="58" t="s">
        <v>13153</v>
      </c>
    </row>
    <row r="10741" spans="1:2" x14ac:dyDescent="0.25">
      <c r="A10741" s="57">
        <v>43233406</v>
      </c>
      <c r="B10741" s="58" t="s">
        <v>14141</v>
      </c>
    </row>
    <row r="10742" spans="1:2" x14ac:dyDescent="0.25">
      <c r="A10742" s="57">
        <v>43233407</v>
      </c>
      <c r="B10742" s="58" t="s">
        <v>11156</v>
      </c>
    </row>
    <row r="10743" spans="1:2" x14ac:dyDescent="0.25">
      <c r="A10743" s="57">
        <v>43233410</v>
      </c>
      <c r="B10743" s="58" t="s">
        <v>5767</v>
      </c>
    </row>
    <row r="10744" spans="1:2" x14ac:dyDescent="0.25">
      <c r="A10744" s="57">
        <v>43233411</v>
      </c>
      <c r="B10744" s="58" t="s">
        <v>13194</v>
      </c>
    </row>
    <row r="10745" spans="1:2" x14ac:dyDescent="0.25">
      <c r="A10745" s="57">
        <v>43233413</v>
      </c>
      <c r="B10745" s="58" t="s">
        <v>17441</v>
      </c>
    </row>
    <row r="10746" spans="1:2" x14ac:dyDescent="0.25">
      <c r="A10746" s="57">
        <v>43233414</v>
      </c>
      <c r="B10746" s="58" t="s">
        <v>12790</v>
      </c>
    </row>
    <row r="10747" spans="1:2" x14ac:dyDescent="0.25">
      <c r="A10747" s="57">
        <v>43233415</v>
      </c>
      <c r="B10747" s="58" t="s">
        <v>7721</v>
      </c>
    </row>
    <row r="10748" spans="1:2" x14ac:dyDescent="0.25">
      <c r="A10748" s="57">
        <v>43233501</v>
      </c>
      <c r="B10748" s="58" t="s">
        <v>6213</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11378</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10108</v>
      </c>
    </row>
    <row r="10757" spans="1:2" x14ac:dyDescent="0.25">
      <c r="A10757" s="57">
        <v>43233510</v>
      </c>
      <c r="B10757" s="58" t="s">
        <v>10147</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6056</v>
      </c>
    </row>
    <row r="10761" spans="1:2" x14ac:dyDescent="0.25">
      <c r="A10761" s="57">
        <v>44101503</v>
      </c>
      <c r="B10761" s="58" t="s">
        <v>18741</v>
      </c>
    </row>
    <row r="10762" spans="1:2" x14ac:dyDescent="0.25">
      <c r="A10762" s="57">
        <v>44101504</v>
      </c>
      <c r="B10762" s="58" t="s">
        <v>14199</v>
      </c>
    </row>
    <row r="10763" spans="1:2" x14ac:dyDescent="0.25">
      <c r="A10763" s="57">
        <v>44101505</v>
      </c>
      <c r="B10763" s="58" t="s">
        <v>13573</v>
      </c>
    </row>
    <row r="10764" spans="1:2" x14ac:dyDescent="0.25">
      <c r="A10764" s="57">
        <v>44101506</v>
      </c>
      <c r="B10764" s="58" t="s">
        <v>12208</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11873</v>
      </c>
    </row>
    <row r="10768" spans="1:2" x14ac:dyDescent="0.25">
      <c r="A10768" s="57">
        <v>44101604</v>
      </c>
      <c r="B10768" s="58" t="s">
        <v>4824</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13296</v>
      </c>
    </row>
    <row r="10772" spans="1:2" x14ac:dyDescent="0.25">
      <c r="A10772" s="57">
        <v>44101702</v>
      </c>
      <c r="B10772" s="58" t="s">
        <v>508</v>
      </c>
    </row>
    <row r="10773" spans="1:2" x14ac:dyDescent="0.25">
      <c r="A10773" s="57">
        <v>44101703</v>
      </c>
      <c r="B10773" s="58" t="s">
        <v>10132</v>
      </c>
    </row>
    <row r="10774" spans="1:2" x14ac:dyDescent="0.25">
      <c r="A10774" s="57">
        <v>44101704</v>
      </c>
      <c r="B10774" s="58" t="s">
        <v>4529</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8155</v>
      </c>
    </row>
    <row r="10779" spans="1:2" x14ac:dyDescent="0.25">
      <c r="A10779" s="57">
        <v>44101709</v>
      </c>
      <c r="B10779" s="58" t="s">
        <v>4819</v>
      </c>
    </row>
    <row r="10780" spans="1:2" x14ac:dyDescent="0.25">
      <c r="A10780" s="57">
        <v>44101710</v>
      </c>
      <c r="B10780" s="58" t="s">
        <v>13976</v>
      </c>
    </row>
    <row r="10781" spans="1:2" x14ac:dyDescent="0.25">
      <c r="A10781" s="57">
        <v>44101711</v>
      </c>
      <c r="B10781" s="58" t="s">
        <v>12338</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5940</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15014</v>
      </c>
    </row>
    <row r="10789" spans="1:2" x14ac:dyDescent="0.25">
      <c r="A10789" s="57">
        <v>44101720</v>
      </c>
      <c r="B10789" s="58" t="s">
        <v>14051</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11928</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9308</v>
      </c>
    </row>
    <row r="10796" spans="1:2" x14ac:dyDescent="0.25">
      <c r="A10796" s="57">
        <v>44101727</v>
      </c>
      <c r="B10796" s="58" t="s">
        <v>14318</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14418</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14606</v>
      </c>
    </row>
    <row r="10808" spans="1:2" x14ac:dyDescent="0.25">
      <c r="A10808" s="57">
        <v>44102002</v>
      </c>
      <c r="B10808" s="58" t="s">
        <v>11820</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11961</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12162</v>
      </c>
    </row>
    <row r="10818" spans="1:2" x14ac:dyDescent="0.25">
      <c r="A10818" s="57">
        <v>44102108</v>
      </c>
      <c r="B10818" s="58" t="s">
        <v>13221</v>
      </c>
    </row>
    <row r="10819" spans="1:2" x14ac:dyDescent="0.25">
      <c r="A10819" s="57">
        <v>44102201</v>
      </c>
      <c r="B10819" s="58" t="s">
        <v>7202</v>
      </c>
    </row>
    <row r="10820" spans="1:2" x14ac:dyDescent="0.25">
      <c r="A10820" s="57">
        <v>44102202</v>
      </c>
      <c r="B10820" s="58" t="s">
        <v>15073</v>
      </c>
    </row>
    <row r="10821" spans="1:2" x14ac:dyDescent="0.25">
      <c r="A10821" s="57">
        <v>44102203</v>
      </c>
      <c r="B10821" s="58" t="s">
        <v>5550</v>
      </c>
    </row>
    <row r="10822" spans="1:2" x14ac:dyDescent="0.25">
      <c r="A10822" s="57">
        <v>44102301</v>
      </c>
      <c r="B10822" s="58" t="s">
        <v>11095</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16956</v>
      </c>
    </row>
    <row r="10826" spans="1:2" x14ac:dyDescent="0.25">
      <c r="A10826" s="57">
        <v>44102305</v>
      </c>
      <c r="B10826" s="58" t="s">
        <v>5696</v>
      </c>
    </row>
    <row r="10827" spans="1:2" x14ac:dyDescent="0.25">
      <c r="A10827" s="57">
        <v>44102306</v>
      </c>
      <c r="B10827" s="58" t="s">
        <v>11306</v>
      </c>
    </row>
    <row r="10828" spans="1:2" x14ac:dyDescent="0.25">
      <c r="A10828" s="57">
        <v>44102307</v>
      </c>
      <c r="B10828" s="58" t="s">
        <v>14978</v>
      </c>
    </row>
    <row r="10829" spans="1:2" x14ac:dyDescent="0.25">
      <c r="A10829" s="57">
        <v>44102402</v>
      </c>
      <c r="B10829" s="58" t="s">
        <v>7145</v>
      </c>
    </row>
    <row r="10830" spans="1:2" x14ac:dyDescent="0.25">
      <c r="A10830" s="57">
        <v>44102403</v>
      </c>
      <c r="B10830" s="58" t="s">
        <v>5235</v>
      </c>
    </row>
    <row r="10831" spans="1:2" x14ac:dyDescent="0.25">
      <c r="A10831" s="57">
        <v>44102404</v>
      </c>
      <c r="B10831" s="58" t="s">
        <v>4929</v>
      </c>
    </row>
    <row r="10832" spans="1:2" x14ac:dyDescent="0.25">
      <c r="A10832" s="57">
        <v>44102405</v>
      </c>
      <c r="B10832" s="58" t="s">
        <v>5037</v>
      </c>
    </row>
    <row r="10833" spans="1:2" x14ac:dyDescent="0.25">
      <c r="A10833" s="57">
        <v>44102406</v>
      </c>
      <c r="B10833" s="58" t="s">
        <v>5664</v>
      </c>
    </row>
    <row r="10834" spans="1:2" x14ac:dyDescent="0.25">
      <c r="A10834" s="57">
        <v>44102407</v>
      </c>
      <c r="B10834" s="58" t="s">
        <v>13730</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13701</v>
      </c>
    </row>
    <row r="10839" spans="1:2" x14ac:dyDescent="0.25">
      <c r="A10839" s="57">
        <v>44102501</v>
      </c>
      <c r="B10839" s="58" t="s">
        <v>10847</v>
      </c>
    </row>
    <row r="10840" spans="1:2" x14ac:dyDescent="0.25">
      <c r="A10840" s="57">
        <v>44102502</v>
      </c>
      <c r="B10840" s="58" t="s">
        <v>12965</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12318</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4848</v>
      </c>
    </row>
    <row r="10850" spans="1:2" x14ac:dyDescent="0.25">
      <c r="A10850" s="57">
        <v>44102610</v>
      </c>
      <c r="B10850" s="58" t="s">
        <v>6709</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13513</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5148</v>
      </c>
    </row>
    <row r="10858" spans="1:2" x14ac:dyDescent="0.25">
      <c r="A10858" s="57">
        <v>44102907</v>
      </c>
      <c r="B10858" s="58" t="s">
        <v>3433</v>
      </c>
    </row>
    <row r="10859" spans="1:2" x14ac:dyDescent="0.25">
      <c r="A10859" s="57">
        <v>44102908</v>
      </c>
      <c r="B10859" s="58" t="s">
        <v>13111</v>
      </c>
    </row>
    <row r="10860" spans="1:2" x14ac:dyDescent="0.25">
      <c r="A10860" s="57">
        <v>44102909</v>
      </c>
      <c r="B10860" s="58" t="s">
        <v>2194</v>
      </c>
    </row>
    <row r="10861" spans="1:2" x14ac:dyDescent="0.25">
      <c r="A10861" s="57">
        <v>44102910</v>
      </c>
      <c r="B10861" s="58" t="s">
        <v>10182</v>
      </c>
    </row>
    <row r="10862" spans="1:2" x14ac:dyDescent="0.25">
      <c r="A10862" s="57">
        <v>44102911</v>
      </c>
      <c r="B10862" s="58" t="s">
        <v>402</v>
      </c>
    </row>
    <row r="10863" spans="1:2" x14ac:dyDescent="0.25">
      <c r="A10863" s="57">
        <v>44102912</v>
      </c>
      <c r="B10863" s="58" t="s">
        <v>9654</v>
      </c>
    </row>
    <row r="10864" spans="1:2" x14ac:dyDescent="0.25">
      <c r="A10864" s="57">
        <v>44102913</v>
      </c>
      <c r="B10864" s="58" t="s">
        <v>11288</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9145</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11905</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9829</v>
      </c>
    </row>
    <row r="10876" spans="1:2" x14ac:dyDescent="0.25">
      <c r="A10876" s="57">
        <v>44103108</v>
      </c>
      <c r="B10876" s="58" t="s">
        <v>13944</v>
      </c>
    </row>
    <row r="10877" spans="1:2" x14ac:dyDescent="0.25">
      <c r="A10877" s="57">
        <v>44103109</v>
      </c>
      <c r="B10877" s="58" t="s">
        <v>12171</v>
      </c>
    </row>
    <row r="10878" spans="1:2" x14ac:dyDescent="0.25">
      <c r="A10878" s="57">
        <v>44103110</v>
      </c>
      <c r="B10878" s="58" t="s">
        <v>11026</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11278</v>
      </c>
    </row>
    <row r="10882" spans="1:2" x14ac:dyDescent="0.25">
      <c r="A10882" s="57">
        <v>44103114</v>
      </c>
      <c r="B10882" s="58" t="s">
        <v>12950</v>
      </c>
    </row>
    <row r="10883" spans="1:2" x14ac:dyDescent="0.25">
      <c r="A10883" s="57">
        <v>44103116</v>
      </c>
      <c r="B10883" s="58" t="s">
        <v>6266</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13370</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5236</v>
      </c>
    </row>
    <row r="10896" spans="1:2" x14ac:dyDescent="0.25">
      <c r="A10896" s="57">
        <v>44103503</v>
      </c>
      <c r="B10896" s="58" t="s">
        <v>15364</v>
      </c>
    </row>
    <row r="10897" spans="1:2" x14ac:dyDescent="0.25">
      <c r="A10897" s="57">
        <v>44103504</v>
      </c>
      <c r="B10897" s="58" t="s">
        <v>8825</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5134</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10010</v>
      </c>
    </row>
    <row r="10907" spans="1:2" x14ac:dyDescent="0.25">
      <c r="A10907" s="57">
        <v>44111509</v>
      </c>
      <c r="B10907" s="58" t="s">
        <v>12327</v>
      </c>
    </row>
    <row r="10908" spans="1:2" x14ac:dyDescent="0.25">
      <c r="A10908" s="57">
        <v>44111510</v>
      </c>
      <c r="B10908" s="58" t="s">
        <v>12733</v>
      </c>
    </row>
    <row r="10909" spans="1:2" x14ac:dyDescent="0.25">
      <c r="A10909" s="57">
        <v>44111511</v>
      </c>
      <c r="B10909" s="58" t="s">
        <v>3107</v>
      </c>
    </row>
    <row r="10910" spans="1:2" x14ac:dyDescent="0.25">
      <c r="A10910" s="57">
        <v>44111512</v>
      </c>
      <c r="B10910" s="58" t="s">
        <v>9093</v>
      </c>
    </row>
    <row r="10911" spans="1:2" x14ac:dyDescent="0.25">
      <c r="A10911" s="57">
        <v>44111513</v>
      </c>
      <c r="B10911" s="58" t="s">
        <v>11067</v>
      </c>
    </row>
    <row r="10912" spans="1:2" x14ac:dyDescent="0.25">
      <c r="A10912" s="57">
        <v>44111514</v>
      </c>
      <c r="B10912" s="58" t="s">
        <v>13831</v>
      </c>
    </row>
    <row r="10913" spans="1:2" x14ac:dyDescent="0.25">
      <c r="A10913" s="57">
        <v>44111515</v>
      </c>
      <c r="B10913" s="58" t="s">
        <v>13207</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4938</v>
      </c>
    </row>
    <row r="10919" spans="1:2" x14ac:dyDescent="0.25">
      <c r="A10919" s="57">
        <v>44111521</v>
      </c>
      <c r="B10919" s="58" t="s">
        <v>5220</v>
      </c>
    </row>
    <row r="10920" spans="1:2" x14ac:dyDescent="0.25">
      <c r="A10920" s="57">
        <v>44111601</v>
      </c>
      <c r="B10920" s="58" t="s">
        <v>12201</v>
      </c>
    </row>
    <row r="10921" spans="1:2" x14ac:dyDescent="0.25">
      <c r="A10921" s="57">
        <v>44111603</v>
      </c>
      <c r="B10921" s="58" t="s">
        <v>13104</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14153</v>
      </c>
    </row>
    <row r="10928" spans="1:2" x14ac:dyDescent="0.25">
      <c r="A10928" s="57">
        <v>44111610</v>
      </c>
      <c r="B10928" s="58" t="s">
        <v>15939</v>
      </c>
    </row>
    <row r="10929" spans="1:2" x14ac:dyDescent="0.25">
      <c r="A10929" s="57">
        <v>44111611</v>
      </c>
      <c r="B10929" s="58" t="s">
        <v>6066</v>
      </c>
    </row>
    <row r="10930" spans="1:2" x14ac:dyDescent="0.25">
      <c r="A10930" s="57">
        <v>44111612</v>
      </c>
      <c r="B10930" s="58" t="s">
        <v>4707</v>
      </c>
    </row>
    <row r="10931" spans="1:2" x14ac:dyDescent="0.25">
      <c r="A10931" s="57">
        <v>44111613</v>
      </c>
      <c r="B10931" s="58" t="s">
        <v>9563</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11276</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9628</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15212</v>
      </c>
    </row>
    <row r="10943" spans="1:2" x14ac:dyDescent="0.25">
      <c r="A10943" s="57">
        <v>44111809</v>
      </c>
      <c r="B10943" s="58" t="s">
        <v>13665</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6650</v>
      </c>
    </row>
    <row r="10947" spans="1:2" x14ac:dyDescent="0.25">
      <c r="A10947" s="57">
        <v>44111814</v>
      </c>
      <c r="B10947" s="58" t="s">
        <v>5323</v>
      </c>
    </row>
    <row r="10948" spans="1:2" x14ac:dyDescent="0.25">
      <c r="A10948" s="57">
        <v>44111815</v>
      </c>
      <c r="B10948" s="58" t="s">
        <v>11140</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12124</v>
      </c>
    </row>
    <row r="10952" spans="1:2" x14ac:dyDescent="0.25">
      <c r="A10952" s="57">
        <v>44111904</v>
      </c>
      <c r="B10952" s="58" t="s">
        <v>12449</v>
      </c>
    </row>
    <row r="10953" spans="1:2" x14ac:dyDescent="0.25">
      <c r="A10953" s="57">
        <v>44111905</v>
      </c>
      <c r="B10953" s="58" t="s">
        <v>9723</v>
      </c>
    </row>
    <row r="10954" spans="1:2" x14ac:dyDescent="0.25">
      <c r="A10954" s="57">
        <v>44111906</v>
      </c>
      <c r="B10954" s="58" t="s">
        <v>15997</v>
      </c>
    </row>
    <row r="10955" spans="1:2" x14ac:dyDescent="0.25">
      <c r="A10955" s="57">
        <v>44111907</v>
      </c>
      <c r="B10955" s="58" t="s">
        <v>10940</v>
      </c>
    </row>
    <row r="10956" spans="1:2" x14ac:dyDescent="0.25">
      <c r="A10956" s="57">
        <v>44111908</v>
      </c>
      <c r="B10956" s="58" t="s">
        <v>4296</v>
      </c>
    </row>
    <row r="10957" spans="1:2" x14ac:dyDescent="0.25">
      <c r="A10957" s="57">
        <v>44111909</v>
      </c>
      <c r="B10957" s="58" t="s">
        <v>12633</v>
      </c>
    </row>
    <row r="10958" spans="1:2" x14ac:dyDescent="0.25">
      <c r="A10958" s="57">
        <v>44111910</v>
      </c>
      <c r="B10958" s="58" t="s">
        <v>16171</v>
      </c>
    </row>
    <row r="10959" spans="1:2" x14ac:dyDescent="0.25">
      <c r="A10959" s="57">
        <v>44111911</v>
      </c>
      <c r="B10959" s="58" t="s">
        <v>11458</v>
      </c>
    </row>
    <row r="10960" spans="1:2" x14ac:dyDescent="0.25">
      <c r="A10960" s="57">
        <v>44112001</v>
      </c>
      <c r="B10960" s="58" t="s">
        <v>12273</v>
      </c>
    </row>
    <row r="10961" spans="1:2" x14ac:dyDescent="0.25">
      <c r="A10961" s="57">
        <v>44112002</v>
      </c>
      <c r="B10961" s="58" t="s">
        <v>13443</v>
      </c>
    </row>
    <row r="10962" spans="1:2" x14ac:dyDescent="0.25">
      <c r="A10962" s="57">
        <v>44112004</v>
      </c>
      <c r="B10962" s="58" t="s">
        <v>9754</v>
      </c>
    </row>
    <row r="10963" spans="1:2" x14ac:dyDescent="0.25">
      <c r="A10963" s="57">
        <v>44112005</v>
      </c>
      <c r="B10963" s="58" t="s">
        <v>10946</v>
      </c>
    </row>
    <row r="10964" spans="1:2" x14ac:dyDescent="0.25">
      <c r="A10964" s="57">
        <v>44112006</v>
      </c>
      <c r="B10964" s="58" t="s">
        <v>7097</v>
      </c>
    </row>
    <row r="10965" spans="1:2" x14ac:dyDescent="0.25">
      <c r="A10965" s="57">
        <v>44112007</v>
      </c>
      <c r="B10965" s="58" t="s">
        <v>9449</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9219</v>
      </c>
    </row>
    <row r="10972" spans="1:2" x14ac:dyDescent="0.25">
      <c r="A10972" s="57">
        <v>44121507</v>
      </c>
      <c r="B10972" s="58" t="s">
        <v>12523</v>
      </c>
    </row>
    <row r="10973" spans="1:2" x14ac:dyDescent="0.25">
      <c r="A10973" s="57">
        <v>44121508</v>
      </c>
      <c r="B10973" s="58" t="s">
        <v>12538</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9601</v>
      </c>
    </row>
    <row r="10980" spans="1:2" x14ac:dyDescent="0.25">
      <c r="A10980" s="57">
        <v>44121611</v>
      </c>
      <c r="B10980" s="58" t="s">
        <v>128</v>
      </c>
    </row>
    <row r="10981" spans="1:2" x14ac:dyDescent="0.25">
      <c r="A10981" s="57">
        <v>44121612</v>
      </c>
      <c r="B10981" s="58" t="s">
        <v>14285</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18090</v>
      </c>
    </row>
    <row r="10985" spans="1:2" x14ac:dyDescent="0.25">
      <c r="A10985" s="57">
        <v>44121617</v>
      </c>
      <c r="B10985" s="58" t="s">
        <v>12305</v>
      </c>
    </row>
    <row r="10986" spans="1:2" x14ac:dyDescent="0.25">
      <c r="A10986" s="57">
        <v>44121618</v>
      </c>
      <c r="B10986" s="58" t="s">
        <v>5925</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12531</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10385</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13259</v>
      </c>
    </row>
    <row r="11000" spans="1:2" x14ac:dyDescent="0.25">
      <c r="A11000" s="57">
        <v>44121633</v>
      </c>
      <c r="B11000" s="58" t="s">
        <v>8811</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13986</v>
      </c>
    </row>
    <row r="11006" spans="1:2" x14ac:dyDescent="0.25">
      <c r="A11006" s="57">
        <v>44121704</v>
      </c>
      <c r="B11006" s="58" t="s">
        <v>729</v>
      </c>
    </row>
    <row r="11007" spans="1:2" x14ac:dyDescent="0.25">
      <c r="A11007" s="57">
        <v>44121705</v>
      </c>
      <c r="B11007" s="58" t="s">
        <v>11221</v>
      </c>
    </row>
    <row r="11008" spans="1:2" x14ac:dyDescent="0.25">
      <c r="A11008" s="57">
        <v>44121706</v>
      </c>
      <c r="B11008" s="58" t="s">
        <v>2541</v>
      </c>
    </row>
    <row r="11009" spans="1:2" x14ac:dyDescent="0.25">
      <c r="A11009" s="57">
        <v>44121707</v>
      </c>
      <c r="B11009" s="58" t="s">
        <v>9983</v>
      </c>
    </row>
    <row r="11010" spans="1:2" x14ac:dyDescent="0.25">
      <c r="A11010" s="57">
        <v>44121708</v>
      </c>
      <c r="B11010" s="58" t="s">
        <v>13768</v>
      </c>
    </row>
    <row r="11011" spans="1:2" x14ac:dyDescent="0.25">
      <c r="A11011" s="57">
        <v>44121709</v>
      </c>
      <c r="B11011" s="58" t="s">
        <v>4506</v>
      </c>
    </row>
    <row r="11012" spans="1:2" x14ac:dyDescent="0.25">
      <c r="A11012" s="57">
        <v>44121710</v>
      </c>
      <c r="B11012" s="58" t="s">
        <v>9357</v>
      </c>
    </row>
    <row r="11013" spans="1:2" x14ac:dyDescent="0.25">
      <c r="A11013" s="57">
        <v>44121711</v>
      </c>
      <c r="B11013" s="58" t="s">
        <v>11230</v>
      </c>
    </row>
    <row r="11014" spans="1:2" x14ac:dyDescent="0.25">
      <c r="A11014" s="57">
        <v>44121712</v>
      </c>
      <c r="B11014" s="58" t="s">
        <v>14816</v>
      </c>
    </row>
    <row r="11015" spans="1:2" x14ac:dyDescent="0.25">
      <c r="A11015" s="57">
        <v>44121713</v>
      </c>
      <c r="B11015" s="58" t="s">
        <v>8926</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5101</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3849</v>
      </c>
    </row>
    <row r="11025" spans="1:2" x14ac:dyDescent="0.25">
      <c r="A11025" s="57">
        <v>44121806</v>
      </c>
      <c r="B11025" s="58" t="s">
        <v>4818</v>
      </c>
    </row>
    <row r="11026" spans="1:2" x14ac:dyDescent="0.25">
      <c r="A11026" s="57">
        <v>44121807</v>
      </c>
      <c r="B11026" s="58" t="s">
        <v>3356</v>
      </c>
    </row>
    <row r="11027" spans="1:2" x14ac:dyDescent="0.25">
      <c r="A11027" s="57">
        <v>44121808</v>
      </c>
      <c r="B11027" s="58" t="s">
        <v>11245</v>
      </c>
    </row>
    <row r="11028" spans="1:2" x14ac:dyDescent="0.25">
      <c r="A11028" s="57">
        <v>44121902</v>
      </c>
      <c r="B11028" s="58" t="s">
        <v>16094</v>
      </c>
    </row>
    <row r="11029" spans="1:2" x14ac:dyDescent="0.25">
      <c r="A11029" s="57">
        <v>44121904</v>
      </c>
      <c r="B11029" s="58" t="s">
        <v>5334</v>
      </c>
    </row>
    <row r="11030" spans="1:2" x14ac:dyDescent="0.25">
      <c r="A11030" s="57">
        <v>44121905</v>
      </c>
      <c r="B11030" s="58" t="s">
        <v>14241</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6392</v>
      </c>
    </row>
    <row r="11034" spans="1:2" x14ac:dyDescent="0.25">
      <c r="A11034" s="57">
        <v>44122005</v>
      </c>
      <c r="B11034" s="58" t="s">
        <v>5950</v>
      </c>
    </row>
    <row r="11035" spans="1:2" x14ac:dyDescent="0.25">
      <c r="A11035" s="57">
        <v>44122008</v>
      </c>
      <c r="B11035" s="58" t="s">
        <v>13905</v>
      </c>
    </row>
    <row r="11036" spans="1:2" x14ac:dyDescent="0.25">
      <c r="A11036" s="57">
        <v>44122009</v>
      </c>
      <c r="B11036" s="58" t="s">
        <v>11857</v>
      </c>
    </row>
    <row r="11037" spans="1:2" x14ac:dyDescent="0.25">
      <c r="A11037" s="57">
        <v>44122010</v>
      </c>
      <c r="B11037" s="58" t="s">
        <v>7733</v>
      </c>
    </row>
    <row r="11038" spans="1:2" x14ac:dyDescent="0.25">
      <c r="A11038" s="57">
        <v>44122011</v>
      </c>
      <c r="B11038" s="58" t="s">
        <v>13940</v>
      </c>
    </row>
    <row r="11039" spans="1:2" x14ac:dyDescent="0.25">
      <c r="A11039" s="57">
        <v>44122012</v>
      </c>
      <c r="B11039" s="58" t="s">
        <v>13366</v>
      </c>
    </row>
    <row r="11040" spans="1:2" x14ac:dyDescent="0.25">
      <c r="A11040" s="57">
        <v>44122013</v>
      </c>
      <c r="B11040" s="58" t="s">
        <v>10662</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12467</v>
      </c>
    </row>
    <row r="11047" spans="1:2" x14ac:dyDescent="0.25">
      <c r="A11047" s="57">
        <v>44122020</v>
      </c>
      <c r="B11047" s="58" t="s">
        <v>15760</v>
      </c>
    </row>
    <row r="11048" spans="1:2" x14ac:dyDescent="0.25">
      <c r="A11048" s="57">
        <v>44122021</v>
      </c>
      <c r="B11048" s="58" t="s">
        <v>12627</v>
      </c>
    </row>
    <row r="11049" spans="1:2" x14ac:dyDescent="0.25">
      <c r="A11049" s="57">
        <v>44122022</v>
      </c>
      <c r="B11049" s="58" t="s">
        <v>11396</v>
      </c>
    </row>
    <row r="11050" spans="1:2" x14ac:dyDescent="0.25">
      <c r="A11050" s="57">
        <v>44122023</v>
      </c>
      <c r="B11050" s="58" t="s">
        <v>11687</v>
      </c>
    </row>
    <row r="11051" spans="1:2" x14ac:dyDescent="0.25">
      <c r="A11051" s="57">
        <v>44122024</v>
      </c>
      <c r="B11051" s="58" t="s">
        <v>6027</v>
      </c>
    </row>
    <row r="11052" spans="1:2" x14ac:dyDescent="0.25">
      <c r="A11052" s="57">
        <v>44122025</v>
      </c>
      <c r="B11052" s="58" t="s">
        <v>4451</v>
      </c>
    </row>
    <row r="11053" spans="1:2" x14ac:dyDescent="0.25">
      <c r="A11053" s="57">
        <v>44122026</v>
      </c>
      <c r="B11053" s="58" t="s">
        <v>12560</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14102</v>
      </c>
    </row>
    <row r="11057" spans="1:2" x14ac:dyDescent="0.25">
      <c r="A11057" s="57">
        <v>44122103</v>
      </c>
      <c r="B11057" s="58" t="s">
        <v>10821</v>
      </c>
    </row>
    <row r="11058" spans="1:2" x14ac:dyDescent="0.25">
      <c r="A11058" s="57">
        <v>44122104</v>
      </c>
      <c r="B11058" s="58" t="s">
        <v>12943</v>
      </c>
    </row>
    <row r="11059" spans="1:2" x14ac:dyDescent="0.25">
      <c r="A11059" s="57">
        <v>44122105</v>
      </c>
      <c r="B11059" s="58" t="s">
        <v>12995</v>
      </c>
    </row>
    <row r="11060" spans="1:2" x14ac:dyDescent="0.25">
      <c r="A11060" s="57">
        <v>44122106</v>
      </c>
      <c r="B11060" s="58" t="s">
        <v>4077</v>
      </c>
    </row>
    <row r="11061" spans="1:2" x14ac:dyDescent="0.25">
      <c r="A11061" s="57">
        <v>44122107</v>
      </c>
      <c r="B11061" s="58" t="s">
        <v>10093</v>
      </c>
    </row>
    <row r="11062" spans="1:2" x14ac:dyDescent="0.25">
      <c r="A11062" s="57">
        <v>44122109</v>
      </c>
      <c r="B11062" s="58" t="s">
        <v>5415</v>
      </c>
    </row>
    <row r="11063" spans="1:2" x14ac:dyDescent="0.25">
      <c r="A11063" s="57">
        <v>44122110</v>
      </c>
      <c r="B11063" s="58" t="s">
        <v>14853</v>
      </c>
    </row>
    <row r="11064" spans="1:2" x14ac:dyDescent="0.25">
      <c r="A11064" s="57">
        <v>44122111</v>
      </c>
      <c r="B11064" s="58" t="s">
        <v>6602</v>
      </c>
    </row>
    <row r="11065" spans="1:2" x14ac:dyDescent="0.25">
      <c r="A11065" s="57">
        <v>44122112</v>
      </c>
      <c r="B11065" s="58" t="s">
        <v>9352</v>
      </c>
    </row>
    <row r="11066" spans="1:2" x14ac:dyDescent="0.25">
      <c r="A11066" s="57">
        <v>44122113</v>
      </c>
      <c r="B11066" s="58" t="s">
        <v>15930</v>
      </c>
    </row>
    <row r="11067" spans="1:2" x14ac:dyDescent="0.25">
      <c r="A11067" s="57">
        <v>44122114</v>
      </c>
      <c r="B11067" s="58" t="s">
        <v>13457</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6304</v>
      </c>
    </row>
    <row r="11073" spans="1:2" x14ac:dyDescent="0.25">
      <c r="A11073" s="57">
        <v>44122120</v>
      </c>
      <c r="B11073" s="58" t="s">
        <v>12464</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11127</v>
      </c>
    </row>
    <row r="11077" spans="1:2" x14ac:dyDescent="0.25">
      <c r="A11077" s="57">
        <v>45101503</v>
      </c>
      <c r="B11077" s="58" t="s">
        <v>13604</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10463</v>
      </c>
    </row>
    <row r="11082" spans="1:2" x14ac:dyDescent="0.25">
      <c r="A11082" s="57">
        <v>45101508</v>
      </c>
      <c r="B11082" s="58" t="s">
        <v>5406</v>
      </c>
    </row>
    <row r="11083" spans="1:2" x14ac:dyDescent="0.25">
      <c r="A11083" s="57">
        <v>45101509</v>
      </c>
      <c r="B11083" s="58" t="s">
        <v>12282</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13033</v>
      </c>
    </row>
    <row r="11089" spans="1:2" x14ac:dyDescent="0.25">
      <c r="A11089" s="57">
        <v>45101515</v>
      </c>
      <c r="B11089" s="58" t="s">
        <v>17810</v>
      </c>
    </row>
    <row r="11090" spans="1:2" x14ac:dyDescent="0.25">
      <c r="A11090" s="57">
        <v>45101602</v>
      </c>
      <c r="B11090" s="58" t="s">
        <v>8039</v>
      </c>
    </row>
    <row r="11091" spans="1:2" x14ac:dyDescent="0.25">
      <c r="A11091" s="57">
        <v>45101603</v>
      </c>
      <c r="B11091" s="58" t="s">
        <v>4935</v>
      </c>
    </row>
    <row r="11092" spans="1:2" x14ac:dyDescent="0.25">
      <c r="A11092" s="57">
        <v>45101604</v>
      </c>
      <c r="B11092" s="58" t="s">
        <v>18635</v>
      </c>
    </row>
    <row r="11093" spans="1:2" x14ac:dyDescent="0.25">
      <c r="A11093" s="57">
        <v>45101606</v>
      </c>
      <c r="B11093" s="58" t="s">
        <v>5003</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12646</v>
      </c>
    </row>
    <row r="11102" spans="1:2" x14ac:dyDescent="0.25">
      <c r="A11102" s="57">
        <v>45101704</v>
      </c>
      <c r="B11102" s="58" t="s">
        <v>4262</v>
      </c>
    </row>
    <row r="11103" spans="1:2" x14ac:dyDescent="0.25">
      <c r="A11103" s="57">
        <v>45101705</v>
      </c>
      <c r="B11103" s="58" t="s">
        <v>14895</v>
      </c>
    </row>
    <row r="11104" spans="1:2" x14ac:dyDescent="0.25">
      <c r="A11104" s="57">
        <v>45101706</v>
      </c>
      <c r="B11104" s="58" t="s">
        <v>5121</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5399</v>
      </c>
    </row>
    <row r="11110" spans="1:2" x14ac:dyDescent="0.25">
      <c r="A11110" s="57">
        <v>45101804</v>
      </c>
      <c r="B11110" s="58" t="s">
        <v>8966</v>
      </c>
    </row>
    <row r="11111" spans="1:2" x14ac:dyDescent="0.25">
      <c r="A11111" s="57">
        <v>45101805</v>
      </c>
      <c r="B11111" s="58" t="s">
        <v>12158</v>
      </c>
    </row>
    <row r="11112" spans="1:2" x14ac:dyDescent="0.25">
      <c r="A11112" s="57">
        <v>45101806</v>
      </c>
      <c r="B11112" s="58" t="s">
        <v>12260</v>
      </c>
    </row>
    <row r="11113" spans="1:2" x14ac:dyDescent="0.25">
      <c r="A11113" s="57">
        <v>45101807</v>
      </c>
      <c r="B11113" s="58" t="s">
        <v>13315</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12587</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11423</v>
      </c>
    </row>
    <row r="11129" spans="1:2" x14ac:dyDescent="0.25">
      <c r="A11129" s="57">
        <v>45111601</v>
      </c>
      <c r="B11129" s="58" t="s">
        <v>10690</v>
      </c>
    </row>
    <row r="11130" spans="1:2" x14ac:dyDescent="0.25">
      <c r="A11130" s="57">
        <v>45111602</v>
      </c>
      <c r="B11130" s="58" t="s">
        <v>12514</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12193</v>
      </c>
    </row>
    <row r="11135" spans="1:2" x14ac:dyDescent="0.25">
      <c r="A11135" s="57">
        <v>45111607</v>
      </c>
      <c r="B11135" s="58" t="s">
        <v>17906</v>
      </c>
    </row>
    <row r="11136" spans="1:2" x14ac:dyDescent="0.25">
      <c r="A11136" s="57">
        <v>45111608</v>
      </c>
      <c r="B11136" s="58" t="s">
        <v>13633</v>
      </c>
    </row>
    <row r="11137" spans="1:2" x14ac:dyDescent="0.25">
      <c r="A11137" s="57">
        <v>45111609</v>
      </c>
      <c r="B11137" s="58" t="s">
        <v>17321</v>
      </c>
    </row>
    <row r="11138" spans="1:2" x14ac:dyDescent="0.25">
      <c r="A11138" s="57">
        <v>45111610</v>
      </c>
      <c r="B11138" s="58" t="s">
        <v>9082</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9004</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10637</v>
      </c>
    </row>
    <row r="11145" spans="1:2" x14ac:dyDescent="0.25">
      <c r="A11145" s="57">
        <v>45111618</v>
      </c>
      <c r="B11145" s="58" t="s">
        <v>9049</v>
      </c>
    </row>
    <row r="11146" spans="1:2" x14ac:dyDescent="0.25">
      <c r="A11146" s="57">
        <v>45111620</v>
      </c>
      <c r="B11146" s="58" t="s">
        <v>14500</v>
      </c>
    </row>
    <row r="11147" spans="1:2" x14ac:dyDescent="0.25">
      <c r="A11147" s="57">
        <v>45111701</v>
      </c>
      <c r="B11147" s="58" t="s">
        <v>14650</v>
      </c>
    </row>
    <row r="11148" spans="1:2" x14ac:dyDescent="0.25">
      <c r="A11148" s="57">
        <v>45111702</v>
      </c>
      <c r="B11148" s="58" t="s">
        <v>9085</v>
      </c>
    </row>
    <row r="11149" spans="1:2" x14ac:dyDescent="0.25">
      <c r="A11149" s="57">
        <v>45111703</v>
      </c>
      <c r="B11149" s="58" t="s">
        <v>2091</v>
      </c>
    </row>
    <row r="11150" spans="1:2" x14ac:dyDescent="0.25">
      <c r="A11150" s="57">
        <v>45111704</v>
      </c>
      <c r="B11150" s="58" t="s">
        <v>11114</v>
      </c>
    </row>
    <row r="11151" spans="1:2" x14ac:dyDescent="0.25">
      <c r="A11151" s="57">
        <v>45111705</v>
      </c>
      <c r="B11151" s="58" t="s">
        <v>2922</v>
      </c>
    </row>
    <row r="11152" spans="1:2" x14ac:dyDescent="0.25">
      <c r="A11152" s="57">
        <v>45111801</v>
      </c>
      <c r="B11152" s="58" t="s">
        <v>10295</v>
      </c>
    </row>
    <row r="11153" spans="1:2" x14ac:dyDescent="0.25">
      <c r="A11153" s="57">
        <v>45111802</v>
      </c>
      <c r="B11153" s="58" t="s">
        <v>3460</v>
      </c>
    </row>
    <row r="11154" spans="1:2" x14ac:dyDescent="0.25">
      <c r="A11154" s="57">
        <v>45111803</v>
      </c>
      <c r="B11154" s="58" t="s">
        <v>12737</v>
      </c>
    </row>
    <row r="11155" spans="1:2" x14ac:dyDescent="0.25">
      <c r="A11155" s="57">
        <v>45111804</v>
      </c>
      <c r="B11155" s="58" t="s">
        <v>12001</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11744</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9755</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7465</v>
      </c>
    </row>
    <row r="11171" spans="1:2" x14ac:dyDescent="0.25">
      <c r="A11171" s="57">
        <v>45121504</v>
      </c>
      <c r="B11171" s="58" t="s">
        <v>16121</v>
      </c>
    </row>
    <row r="11172" spans="1:2" x14ac:dyDescent="0.25">
      <c r="A11172" s="57">
        <v>45121505</v>
      </c>
      <c r="B11172" s="58" t="s">
        <v>13903</v>
      </c>
    </row>
    <row r="11173" spans="1:2" x14ac:dyDescent="0.25">
      <c r="A11173" s="57">
        <v>45121506</v>
      </c>
      <c r="B11173" s="58" t="s">
        <v>13368</v>
      </c>
    </row>
    <row r="11174" spans="1:2" x14ac:dyDescent="0.25">
      <c r="A11174" s="57">
        <v>45121510</v>
      </c>
      <c r="B11174" s="58" t="s">
        <v>5516</v>
      </c>
    </row>
    <row r="11175" spans="1:2" x14ac:dyDescent="0.25">
      <c r="A11175" s="57">
        <v>45121511</v>
      </c>
      <c r="B11175" s="58" t="s">
        <v>8251</v>
      </c>
    </row>
    <row r="11176" spans="1:2" x14ac:dyDescent="0.25">
      <c r="A11176" s="57">
        <v>45121512</v>
      </c>
      <c r="B11176" s="58" t="s">
        <v>5840</v>
      </c>
    </row>
    <row r="11177" spans="1:2" x14ac:dyDescent="0.25">
      <c r="A11177" s="57">
        <v>45121513</v>
      </c>
      <c r="B11177" s="58" t="s">
        <v>18093</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11497</v>
      </c>
    </row>
    <row r="11181" spans="1:2" x14ac:dyDescent="0.25">
      <c r="A11181" s="57">
        <v>45121517</v>
      </c>
      <c r="B11181" s="58" t="s">
        <v>5296</v>
      </c>
    </row>
    <row r="11182" spans="1:2" x14ac:dyDescent="0.25">
      <c r="A11182" s="57">
        <v>45121518</v>
      </c>
      <c r="B11182" s="58" t="s">
        <v>13579</v>
      </c>
    </row>
    <row r="11183" spans="1:2" x14ac:dyDescent="0.25">
      <c r="A11183" s="57">
        <v>45121519</v>
      </c>
      <c r="B11183" s="58" t="s">
        <v>14841</v>
      </c>
    </row>
    <row r="11184" spans="1:2" x14ac:dyDescent="0.25">
      <c r="A11184" s="57">
        <v>45121520</v>
      </c>
      <c r="B11184" s="58" t="s">
        <v>11578</v>
      </c>
    </row>
    <row r="11185" spans="1:2" x14ac:dyDescent="0.25">
      <c r="A11185" s="57">
        <v>45121601</v>
      </c>
      <c r="B11185" s="58" t="s">
        <v>3800</v>
      </c>
    </row>
    <row r="11186" spans="1:2" x14ac:dyDescent="0.25">
      <c r="A11186" s="57">
        <v>45121602</v>
      </c>
      <c r="B11186" s="58" t="s">
        <v>10138</v>
      </c>
    </row>
    <row r="11187" spans="1:2" x14ac:dyDescent="0.25">
      <c r="A11187" s="57">
        <v>45121603</v>
      </c>
      <c r="B11187" s="58" t="s">
        <v>5057</v>
      </c>
    </row>
    <row r="11188" spans="1:2" x14ac:dyDescent="0.25">
      <c r="A11188" s="57">
        <v>45121604</v>
      </c>
      <c r="B11188" s="58" t="s">
        <v>18380</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13971</v>
      </c>
    </row>
    <row r="11193" spans="1:2" x14ac:dyDescent="0.25">
      <c r="A11193" s="57">
        <v>45121609</v>
      </c>
      <c r="B11193" s="58" t="s">
        <v>17534</v>
      </c>
    </row>
    <row r="11194" spans="1:2" x14ac:dyDescent="0.25">
      <c r="A11194" s="57">
        <v>45121610</v>
      </c>
      <c r="B11194" s="58" t="s">
        <v>13183</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13254</v>
      </c>
    </row>
    <row r="11199" spans="1:2" x14ac:dyDescent="0.25">
      <c r="A11199" s="57">
        <v>45121615</v>
      </c>
      <c r="B11199" s="58" t="s">
        <v>7502</v>
      </c>
    </row>
    <row r="11200" spans="1:2" x14ac:dyDescent="0.25">
      <c r="A11200" s="57">
        <v>45121616</v>
      </c>
      <c r="B11200" s="58" t="s">
        <v>18535</v>
      </c>
    </row>
    <row r="11201" spans="1:2" x14ac:dyDescent="0.25">
      <c r="A11201" s="57">
        <v>45121617</v>
      </c>
      <c r="B11201" s="58" t="s">
        <v>5697</v>
      </c>
    </row>
    <row r="11202" spans="1:2" x14ac:dyDescent="0.25">
      <c r="A11202" s="57">
        <v>45121618</v>
      </c>
      <c r="B11202" s="58" t="s">
        <v>6493</v>
      </c>
    </row>
    <row r="11203" spans="1:2" x14ac:dyDescent="0.25">
      <c r="A11203" s="57">
        <v>45121619</v>
      </c>
      <c r="B11203" s="58" t="s">
        <v>9740</v>
      </c>
    </row>
    <row r="11204" spans="1:2" x14ac:dyDescent="0.25">
      <c r="A11204" s="57">
        <v>45121620</v>
      </c>
      <c r="B11204" s="58" t="s">
        <v>8030</v>
      </c>
    </row>
    <row r="11205" spans="1:2" x14ac:dyDescent="0.25">
      <c r="A11205" s="57">
        <v>45121621</v>
      </c>
      <c r="B11205" s="58" t="s">
        <v>15952</v>
      </c>
    </row>
    <row r="11206" spans="1:2" x14ac:dyDescent="0.25">
      <c r="A11206" s="57">
        <v>45121622</v>
      </c>
      <c r="B11206" s="58" t="s">
        <v>10817</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11932</v>
      </c>
    </row>
    <row r="11210" spans="1:2" x14ac:dyDescent="0.25">
      <c r="A11210" s="57">
        <v>45121703</v>
      </c>
      <c r="B11210" s="58" t="s">
        <v>16889</v>
      </c>
    </row>
    <row r="11211" spans="1:2" x14ac:dyDescent="0.25">
      <c r="A11211" s="57">
        <v>45121704</v>
      </c>
      <c r="B11211" s="58" t="s">
        <v>4841</v>
      </c>
    </row>
    <row r="11212" spans="1:2" x14ac:dyDescent="0.25">
      <c r="A11212" s="57">
        <v>45121705</v>
      </c>
      <c r="B11212" s="58" t="s">
        <v>10329</v>
      </c>
    </row>
    <row r="11213" spans="1:2" x14ac:dyDescent="0.25">
      <c r="A11213" s="57">
        <v>45121706</v>
      </c>
      <c r="B11213" s="58" t="s">
        <v>4979</v>
      </c>
    </row>
    <row r="11214" spans="1:2" x14ac:dyDescent="0.25">
      <c r="A11214" s="57">
        <v>45121801</v>
      </c>
      <c r="B11214" s="58" t="s">
        <v>16289</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13387</v>
      </c>
    </row>
    <row r="11219" spans="1:2" x14ac:dyDescent="0.25">
      <c r="A11219" s="57">
        <v>45121806</v>
      </c>
      <c r="B11219" s="58" t="s">
        <v>11372</v>
      </c>
    </row>
    <row r="11220" spans="1:2" x14ac:dyDescent="0.25">
      <c r="A11220" s="57">
        <v>45121807</v>
      </c>
      <c r="B11220" s="58" t="s">
        <v>4760</v>
      </c>
    </row>
    <row r="11221" spans="1:2" x14ac:dyDescent="0.25">
      <c r="A11221" s="57">
        <v>45121808</v>
      </c>
      <c r="B11221" s="58" t="s">
        <v>5690</v>
      </c>
    </row>
    <row r="11222" spans="1:2" x14ac:dyDescent="0.25">
      <c r="A11222" s="57">
        <v>45121809</v>
      </c>
      <c r="B11222" s="58" t="s">
        <v>8929</v>
      </c>
    </row>
    <row r="11223" spans="1:2" x14ac:dyDescent="0.25">
      <c r="A11223" s="57">
        <v>45121810</v>
      </c>
      <c r="B11223" s="58" t="s">
        <v>9463</v>
      </c>
    </row>
    <row r="11224" spans="1:2" x14ac:dyDescent="0.25">
      <c r="A11224" s="57">
        <v>45131501</v>
      </c>
      <c r="B11224" s="58" t="s">
        <v>5218</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5467</v>
      </c>
    </row>
    <row r="11228" spans="1:2" x14ac:dyDescent="0.25">
      <c r="A11228" s="57">
        <v>45131601</v>
      </c>
      <c r="B11228" s="58" t="s">
        <v>7417</v>
      </c>
    </row>
    <row r="11229" spans="1:2" x14ac:dyDescent="0.25">
      <c r="A11229" s="57">
        <v>45131604</v>
      </c>
      <c r="B11229" s="58" t="s">
        <v>10902</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11304</v>
      </c>
    </row>
    <row r="11233" spans="1:2" x14ac:dyDescent="0.25">
      <c r="A11233" s="57">
        <v>45141601</v>
      </c>
      <c r="B11233" s="58" t="s">
        <v>12197</v>
      </c>
    </row>
    <row r="11234" spans="1:2" x14ac:dyDescent="0.25">
      <c r="A11234" s="57">
        <v>45141602</v>
      </c>
      <c r="B11234" s="58" t="s">
        <v>11401</v>
      </c>
    </row>
    <row r="11235" spans="1:2" x14ac:dyDescent="0.25">
      <c r="A11235" s="57">
        <v>45141603</v>
      </c>
      <c r="B11235" s="58" t="s">
        <v>13488</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9014</v>
      </c>
    </row>
    <row r="11239" spans="1:2" x14ac:dyDescent="0.25">
      <c r="A11239" s="57">
        <v>46101504</v>
      </c>
      <c r="B11239" s="58" t="s">
        <v>6104</v>
      </c>
    </row>
    <row r="11240" spans="1:2" x14ac:dyDescent="0.25">
      <c r="A11240" s="57">
        <v>46101505</v>
      </c>
      <c r="B11240" s="58" t="s">
        <v>17006</v>
      </c>
    </row>
    <row r="11241" spans="1:2" x14ac:dyDescent="0.25">
      <c r="A11241" s="57">
        <v>46101506</v>
      </c>
      <c r="B11241" s="58" t="s">
        <v>4975</v>
      </c>
    </row>
    <row r="11242" spans="1:2" x14ac:dyDescent="0.25">
      <c r="A11242" s="57">
        <v>46101601</v>
      </c>
      <c r="B11242" s="58" t="s">
        <v>6159</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9111</v>
      </c>
    </row>
    <row r="11252" spans="1:2" x14ac:dyDescent="0.25">
      <c r="A11252" s="57">
        <v>46111702</v>
      </c>
      <c r="B11252" s="58" t="s">
        <v>16037</v>
      </c>
    </row>
    <row r="11253" spans="1:2" x14ac:dyDescent="0.25">
      <c r="A11253" s="57">
        <v>46111801</v>
      </c>
      <c r="B11253" s="58" t="s">
        <v>9519</v>
      </c>
    </row>
    <row r="11254" spans="1:2" x14ac:dyDescent="0.25">
      <c r="A11254" s="57">
        <v>46121501</v>
      </c>
      <c r="B11254" s="58" t="s">
        <v>8452</v>
      </c>
    </row>
    <row r="11255" spans="1:2" x14ac:dyDescent="0.25">
      <c r="A11255" s="57">
        <v>46121502</v>
      </c>
      <c r="B11255" s="58" t="s">
        <v>5324</v>
      </c>
    </row>
    <row r="11256" spans="1:2" x14ac:dyDescent="0.25">
      <c r="A11256" s="57">
        <v>46121503</v>
      </c>
      <c r="B11256" s="58" t="s">
        <v>5286</v>
      </c>
    </row>
    <row r="11257" spans="1:2" x14ac:dyDescent="0.25">
      <c r="A11257" s="57">
        <v>46121504</v>
      </c>
      <c r="B11257" s="58" t="s">
        <v>9290</v>
      </c>
    </row>
    <row r="11258" spans="1:2" x14ac:dyDescent="0.25">
      <c r="A11258" s="57">
        <v>46121505</v>
      </c>
      <c r="B11258" s="58" t="s">
        <v>8330</v>
      </c>
    </row>
    <row r="11259" spans="1:2" x14ac:dyDescent="0.25">
      <c r="A11259" s="57">
        <v>46121506</v>
      </c>
      <c r="B11259" s="58" t="s">
        <v>11526</v>
      </c>
    </row>
    <row r="11260" spans="1:2" x14ac:dyDescent="0.25">
      <c r="A11260" s="57">
        <v>46121507</v>
      </c>
      <c r="B11260" s="58" t="s">
        <v>8265</v>
      </c>
    </row>
    <row r="11261" spans="1:2" x14ac:dyDescent="0.25">
      <c r="A11261" s="57">
        <v>46121508</v>
      </c>
      <c r="B11261" s="58" t="s">
        <v>11425</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14709</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13683</v>
      </c>
    </row>
    <row r="11270" spans="1:2" x14ac:dyDescent="0.25">
      <c r="A11270" s="57">
        <v>46121605</v>
      </c>
      <c r="B11270" s="58" t="s">
        <v>16174</v>
      </c>
    </row>
    <row r="11271" spans="1:2" x14ac:dyDescent="0.25">
      <c r="A11271" s="57">
        <v>46131501</v>
      </c>
      <c r="B11271" s="58" t="s">
        <v>13879</v>
      </c>
    </row>
    <row r="11272" spans="1:2" x14ac:dyDescent="0.25">
      <c r="A11272" s="57">
        <v>46131502</v>
      </c>
      <c r="B11272" s="58" t="s">
        <v>10981</v>
      </c>
    </row>
    <row r="11273" spans="1:2" x14ac:dyDescent="0.25">
      <c r="A11273" s="57">
        <v>46131503</v>
      </c>
      <c r="B11273" s="58" t="s">
        <v>7859</v>
      </c>
    </row>
    <row r="11274" spans="1:2" x14ac:dyDescent="0.25">
      <c r="A11274" s="57">
        <v>46131504</v>
      </c>
      <c r="B11274" s="58" t="s">
        <v>9306</v>
      </c>
    </row>
    <row r="11275" spans="1:2" x14ac:dyDescent="0.25">
      <c r="A11275" s="57">
        <v>46131505</v>
      </c>
      <c r="B11275" s="58" t="s">
        <v>5068</v>
      </c>
    </row>
    <row r="11276" spans="1:2" x14ac:dyDescent="0.25">
      <c r="A11276" s="57">
        <v>46131601</v>
      </c>
      <c r="B11276" s="58" t="s">
        <v>14119</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13684</v>
      </c>
    </row>
    <row r="11280" spans="1:2" x14ac:dyDescent="0.25">
      <c r="A11280" s="57">
        <v>46141501</v>
      </c>
      <c r="B11280" s="58" t="s">
        <v>905</v>
      </c>
    </row>
    <row r="11281" spans="1:2" x14ac:dyDescent="0.25">
      <c r="A11281" s="57">
        <v>46141502</v>
      </c>
      <c r="B11281" s="58" t="s">
        <v>8954</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9361</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8998</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8425</v>
      </c>
    </row>
    <row r="11296" spans="1:2" x14ac:dyDescent="0.25">
      <c r="A11296" s="57">
        <v>46151703</v>
      </c>
      <c r="B11296" s="58" t="s">
        <v>10948</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12632</v>
      </c>
    </row>
    <row r="11300" spans="1:2" x14ac:dyDescent="0.25">
      <c r="A11300" s="57">
        <v>46151707</v>
      </c>
      <c r="B11300" s="58" t="s">
        <v>14806</v>
      </c>
    </row>
    <row r="11301" spans="1:2" x14ac:dyDescent="0.25">
      <c r="A11301" s="57">
        <v>46151708</v>
      </c>
      <c r="B11301" s="58" t="s">
        <v>14043</v>
      </c>
    </row>
    <row r="11302" spans="1:2" x14ac:dyDescent="0.25">
      <c r="A11302" s="57">
        <v>46151709</v>
      </c>
      <c r="B11302" s="58" t="s">
        <v>14896</v>
      </c>
    </row>
    <row r="11303" spans="1:2" x14ac:dyDescent="0.25">
      <c r="A11303" s="57">
        <v>46151710</v>
      </c>
      <c r="B11303" s="58" t="s">
        <v>10419</v>
      </c>
    </row>
    <row r="11304" spans="1:2" x14ac:dyDescent="0.25">
      <c r="A11304" s="57">
        <v>46151711</v>
      </c>
      <c r="B11304" s="58" t="s">
        <v>13202</v>
      </c>
    </row>
    <row r="11305" spans="1:2" x14ac:dyDescent="0.25">
      <c r="A11305" s="57">
        <v>46151712</v>
      </c>
      <c r="B11305" s="58" t="s">
        <v>11921</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12317</v>
      </c>
    </row>
    <row r="11311" spans="1:2" x14ac:dyDescent="0.25">
      <c r="A11311" s="57">
        <v>46161503</v>
      </c>
      <c r="B11311" s="58" t="s">
        <v>5629</v>
      </c>
    </row>
    <row r="11312" spans="1:2" x14ac:dyDescent="0.25">
      <c r="A11312" s="57">
        <v>46161504</v>
      </c>
      <c r="B11312" s="58" t="s">
        <v>10489</v>
      </c>
    </row>
    <row r="11313" spans="1:2" x14ac:dyDescent="0.25">
      <c r="A11313" s="57">
        <v>46161505</v>
      </c>
      <c r="B11313" s="58" t="s">
        <v>13878</v>
      </c>
    </row>
    <row r="11314" spans="1:2" x14ac:dyDescent="0.25">
      <c r="A11314" s="57">
        <v>46161506</v>
      </c>
      <c r="B11314" s="58" t="s">
        <v>10191</v>
      </c>
    </row>
    <row r="11315" spans="1:2" x14ac:dyDescent="0.25">
      <c r="A11315" s="57">
        <v>46161507</v>
      </c>
      <c r="B11315" s="58" t="s">
        <v>15157</v>
      </c>
    </row>
    <row r="11316" spans="1:2" x14ac:dyDescent="0.25">
      <c r="A11316" s="57">
        <v>46161508</v>
      </c>
      <c r="B11316" s="58" t="s">
        <v>5992</v>
      </c>
    </row>
    <row r="11317" spans="1:2" x14ac:dyDescent="0.25">
      <c r="A11317" s="57">
        <v>46161509</v>
      </c>
      <c r="B11317" s="58" t="s">
        <v>11691</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10043</v>
      </c>
    </row>
    <row r="11322" spans="1:2" x14ac:dyDescent="0.25">
      <c r="A11322" s="57">
        <v>46161604</v>
      </c>
      <c r="B11322" s="58" t="s">
        <v>14574</v>
      </c>
    </row>
    <row r="11323" spans="1:2" x14ac:dyDescent="0.25">
      <c r="A11323" s="57">
        <v>46171501</v>
      </c>
      <c r="B11323" s="58" t="s">
        <v>14965</v>
      </c>
    </row>
    <row r="11324" spans="1:2" x14ac:dyDescent="0.25">
      <c r="A11324" s="57">
        <v>46171502</v>
      </c>
      <c r="B11324" s="58" t="s">
        <v>13355</v>
      </c>
    </row>
    <row r="11325" spans="1:2" x14ac:dyDescent="0.25">
      <c r="A11325" s="57">
        <v>46171503</v>
      </c>
      <c r="B11325" s="58" t="s">
        <v>7890</v>
      </c>
    </row>
    <row r="11326" spans="1:2" x14ac:dyDescent="0.25">
      <c r="A11326" s="57">
        <v>46171504</v>
      </c>
      <c r="B11326" s="58" t="s">
        <v>10454</v>
      </c>
    </row>
    <row r="11327" spans="1:2" x14ac:dyDescent="0.25">
      <c r="A11327" s="57">
        <v>46171505</v>
      </c>
      <c r="B11327" s="58" t="s">
        <v>6950</v>
      </c>
    </row>
    <row r="11328" spans="1:2" x14ac:dyDescent="0.25">
      <c r="A11328" s="57">
        <v>46171506</v>
      </c>
      <c r="B11328" s="58" t="s">
        <v>9019</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16293</v>
      </c>
    </row>
    <row r="11335" spans="1:2" x14ac:dyDescent="0.25">
      <c r="A11335" s="57">
        <v>46171513</v>
      </c>
      <c r="B11335" s="58" t="s">
        <v>9677</v>
      </c>
    </row>
    <row r="11336" spans="1:2" x14ac:dyDescent="0.25">
      <c r="A11336" s="57">
        <v>46171514</v>
      </c>
      <c r="B11336" s="58" t="s">
        <v>15379</v>
      </c>
    </row>
    <row r="11337" spans="1:2" x14ac:dyDescent="0.25">
      <c r="A11337" s="57">
        <v>46171515</v>
      </c>
      <c r="B11337" s="58" t="s">
        <v>6017</v>
      </c>
    </row>
    <row r="11338" spans="1:2" x14ac:dyDescent="0.25">
      <c r="A11338" s="57">
        <v>46171516</v>
      </c>
      <c r="B11338" s="58" t="s">
        <v>3215</v>
      </c>
    </row>
    <row r="11339" spans="1:2" x14ac:dyDescent="0.25">
      <c r="A11339" s="57">
        <v>46171517</v>
      </c>
      <c r="B11339" s="58" t="s">
        <v>11906</v>
      </c>
    </row>
    <row r="11340" spans="1:2" x14ac:dyDescent="0.25">
      <c r="A11340" s="57">
        <v>46171602</v>
      </c>
      <c r="B11340" s="58" t="s">
        <v>2906</v>
      </c>
    </row>
    <row r="11341" spans="1:2" x14ac:dyDescent="0.25">
      <c r="A11341" s="57">
        <v>46171603</v>
      </c>
      <c r="B11341" s="58" t="s">
        <v>9479</v>
      </c>
    </row>
    <row r="11342" spans="1:2" x14ac:dyDescent="0.25">
      <c r="A11342" s="57">
        <v>46171604</v>
      </c>
      <c r="B11342" s="58" t="s">
        <v>9854</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6180</v>
      </c>
    </row>
    <row r="11347" spans="1:2" x14ac:dyDescent="0.25">
      <c r="A11347" s="57">
        <v>46171609</v>
      </c>
      <c r="B11347" s="58" t="s">
        <v>10122</v>
      </c>
    </row>
    <row r="11348" spans="1:2" x14ac:dyDescent="0.25">
      <c r="A11348" s="57">
        <v>46171610</v>
      </c>
      <c r="B11348" s="58" t="s">
        <v>17789</v>
      </c>
    </row>
    <row r="11349" spans="1:2" x14ac:dyDescent="0.25">
      <c r="A11349" s="57">
        <v>46171611</v>
      </c>
      <c r="B11349" s="58" t="s">
        <v>10215</v>
      </c>
    </row>
    <row r="11350" spans="1:2" x14ac:dyDescent="0.25">
      <c r="A11350" s="57">
        <v>46171612</v>
      </c>
      <c r="B11350" s="58" t="s">
        <v>13582</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9928</v>
      </c>
    </row>
    <row r="11357" spans="1:2" x14ac:dyDescent="0.25">
      <c r="A11357" s="57">
        <v>46171620</v>
      </c>
      <c r="B11357" s="58" t="s">
        <v>13676</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5434</v>
      </c>
    </row>
    <row r="11361" spans="1:2" x14ac:dyDescent="0.25">
      <c r="A11361" s="57">
        <v>46181503</v>
      </c>
      <c r="B11361" s="58" t="s">
        <v>18341</v>
      </c>
    </row>
    <row r="11362" spans="1:2" x14ac:dyDescent="0.25">
      <c r="A11362" s="57">
        <v>46181504</v>
      </c>
      <c r="B11362" s="58" t="s">
        <v>13097</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13667</v>
      </c>
    </row>
    <row r="11366" spans="1:2" x14ac:dyDescent="0.25">
      <c r="A11366" s="57">
        <v>46181508</v>
      </c>
      <c r="B11366" s="58" t="s">
        <v>14029</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11117</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5410</v>
      </c>
    </row>
    <row r="11376" spans="1:2" x14ac:dyDescent="0.25">
      <c r="A11376" s="57">
        <v>46181526</v>
      </c>
      <c r="B11376" s="58" t="s">
        <v>14723</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9715</v>
      </c>
    </row>
    <row r="11386" spans="1:2" x14ac:dyDescent="0.25">
      <c r="A11386" s="57">
        <v>46181601</v>
      </c>
      <c r="B11386" s="58" t="s">
        <v>13461</v>
      </c>
    </row>
    <row r="11387" spans="1:2" x14ac:dyDescent="0.25">
      <c r="A11387" s="57">
        <v>46181602</v>
      </c>
      <c r="B11387" s="58" t="s">
        <v>6152</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14529</v>
      </c>
    </row>
    <row r="11391" spans="1:2" x14ac:dyDescent="0.25">
      <c r="A11391" s="57">
        <v>46181606</v>
      </c>
      <c r="B11391" s="58" t="s">
        <v>7848</v>
      </c>
    </row>
    <row r="11392" spans="1:2" x14ac:dyDescent="0.25">
      <c r="A11392" s="57">
        <v>46181701</v>
      </c>
      <c r="B11392" s="58" t="s">
        <v>12334</v>
      </c>
    </row>
    <row r="11393" spans="1:2" x14ac:dyDescent="0.25">
      <c r="A11393" s="57">
        <v>46181702</v>
      </c>
      <c r="B11393" s="58" t="s">
        <v>6031</v>
      </c>
    </row>
    <row r="11394" spans="1:2" x14ac:dyDescent="0.25">
      <c r="A11394" s="57">
        <v>46181703</v>
      </c>
      <c r="B11394" s="58" t="s">
        <v>2106</v>
      </c>
    </row>
    <row r="11395" spans="1:2" x14ac:dyDescent="0.25">
      <c r="A11395" s="57">
        <v>46181704</v>
      </c>
      <c r="B11395" s="58" t="s">
        <v>14176</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18831</v>
      </c>
    </row>
    <row r="11399" spans="1:2" x14ac:dyDescent="0.25">
      <c r="A11399" s="57">
        <v>46181801</v>
      </c>
      <c r="B11399" s="58" t="s">
        <v>5990</v>
      </c>
    </row>
    <row r="11400" spans="1:2" x14ac:dyDescent="0.25">
      <c r="A11400" s="57">
        <v>46181802</v>
      </c>
      <c r="B11400" s="58" t="s">
        <v>10234</v>
      </c>
    </row>
    <row r="11401" spans="1:2" x14ac:dyDescent="0.25">
      <c r="A11401" s="57">
        <v>46181803</v>
      </c>
      <c r="B11401" s="58" t="s">
        <v>18386</v>
      </c>
    </row>
    <row r="11402" spans="1:2" x14ac:dyDescent="0.25">
      <c r="A11402" s="57">
        <v>46181804</v>
      </c>
      <c r="B11402" s="58" t="s">
        <v>11164</v>
      </c>
    </row>
    <row r="11403" spans="1:2" x14ac:dyDescent="0.25">
      <c r="A11403" s="57">
        <v>46181805</v>
      </c>
      <c r="B11403" s="58" t="s">
        <v>11077</v>
      </c>
    </row>
    <row r="11404" spans="1:2" x14ac:dyDescent="0.25">
      <c r="A11404" s="57">
        <v>46181806</v>
      </c>
      <c r="B11404" s="58" t="s">
        <v>13160</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10479</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12143</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11411</v>
      </c>
    </row>
    <row r="11417" spans="1:2" x14ac:dyDescent="0.25">
      <c r="A11417" s="57">
        <v>46182006</v>
      </c>
      <c r="B11417" s="58" t="s">
        <v>12718</v>
      </c>
    </row>
    <row r="11418" spans="1:2" x14ac:dyDescent="0.25">
      <c r="A11418" s="57">
        <v>46182007</v>
      </c>
      <c r="B11418" s="58" t="s">
        <v>13896</v>
      </c>
    </row>
    <row r="11419" spans="1:2" x14ac:dyDescent="0.25">
      <c r="A11419" s="57">
        <v>46182101</v>
      </c>
      <c r="B11419" s="58" t="s">
        <v>14292</v>
      </c>
    </row>
    <row r="11420" spans="1:2" x14ac:dyDescent="0.25">
      <c r="A11420" s="57">
        <v>46182102</v>
      </c>
      <c r="B11420" s="58" t="s">
        <v>9461</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14404</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18679</v>
      </c>
    </row>
    <row r="11428" spans="1:2" x14ac:dyDescent="0.25">
      <c r="A11428" s="57">
        <v>46182202</v>
      </c>
      <c r="B11428" s="58" t="s">
        <v>4028</v>
      </c>
    </row>
    <row r="11429" spans="1:2" x14ac:dyDescent="0.25">
      <c r="A11429" s="57">
        <v>46182203</v>
      </c>
      <c r="B11429" s="58" t="s">
        <v>5446</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6080</v>
      </c>
    </row>
    <row r="11435" spans="1:2" x14ac:dyDescent="0.25">
      <c r="A11435" s="57">
        <v>46182209</v>
      </c>
      <c r="B11435" s="58" t="s">
        <v>2052</v>
      </c>
    </row>
    <row r="11436" spans="1:2" x14ac:dyDescent="0.25">
      <c r="A11436" s="57">
        <v>46182301</v>
      </c>
      <c r="B11436" s="58" t="s">
        <v>6138</v>
      </c>
    </row>
    <row r="11437" spans="1:2" x14ac:dyDescent="0.25">
      <c r="A11437" s="57">
        <v>46182302</v>
      </c>
      <c r="B11437" s="58" t="s">
        <v>18485</v>
      </c>
    </row>
    <row r="11438" spans="1:2" x14ac:dyDescent="0.25">
      <c r="A11438" s="57">
        <v>46182303</v>
      </c>
      <c r="B11438" s="58" t="s">
        <v>14497</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9393</v>
      </c>
    </row>
    <row r="11445" spans="1:2" x14ac:dyDescent="0.25">
      <c r="A11445" s="57">
        <v>46191501</v>
      </c>
      <c r="B11445" s="58" t="s">
        <v>5360</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13286</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7313</v>
      </c>
    </row>
    <row r="11458" spans="1:2" x14ac:dyDescent="0.25">
      <c r="A11458" s="57">
        <v>46191609</v>
      </c>
      <c r="B11458" s="58" t="s">
        <v>14924</v>
      </c>
    </row>
    <row r="11459" spans="1:2" x14ac:dyDescent="0.25">
      <c r="A11459" s="57">
        <v>46191610</v>
      </c>
      <c r="B11459" s="58" t="s">
        <v>7486</v>
      </c>
    </row>
    <row r="11460" spans="1:2" x14ac:dyDescent="0.25">
      <c r="A11460" s="57">
        <v>47101501</v>
      </c>
      <c r="B11460" s="58" t="s">
        <v>12392</v>
      </c>
    </row>
    <row r="11461" spans="1:2" x14ac:dyDescent="0.25">
      <c r="A11461" s="57">
        <v>47101502</v>
      </c>
      <c r="B11461" s="58" t="s">
        <v>4390</v>
      </c>
    </row>
    <row r="11462" spans="1:2" x14ac:dyDescent="0.25">
      <c r="A11462" s="57">
        <v>47101503</v>
      </c>
      <c r="B11462" s="58" t="s">
        <v>14520</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10899</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12843</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10212</v>
      </c>
    </row>
    <row r="11479" spans="1:2" x14ac:dyDescent="0.25">
      <c r="A11479" s="57">
        <v>47101522</v>
      </c>
      <c r="B11479" s="58" t="s">
        <v>4481</v>
      </c>
    </row>
    <row r="11480" spans="1:2" x14ac:dyDescent="0.25">
      <c r="A11480" s="57">
        <v>47101523</v>
      </c>
      <c r="B11480" s="58" t="s">
        <v>5032</v>
      </c>
    </row>
    <row r="11481" spans="1:2" x14ac:dyDescent="0.25">
      <c r="A11481" s="57">
        <v>47101524</v>
      </c>
      <c r="B11481" s="58" t="s">
        <v>14490</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17741</v>
      </c>
    </row>
    <row r="11485" spans="1:2" x14ac:dyDescent="0.25">
      <c r="A11485" s="57">
        <v>47101528</v>
      </c>
      <c r="B11485" s="58" t="s">
        <v>9724</v>
      </c>
    </row>
    <row r="11486" spans="1:2" x14ac:dyDescent="0.25">
      <c r="A11486" s="57">
        <v>47101529</v>
      </c>
      <c r="B11486" s="58" t="s">
        <v>12599</v>
      </c>
    </row>
    <row r="11487" spans="1:2" x14ac:dyDescent="0.25">
      <c r="A11487" s="57">
        <v>47101530</v>
      </c>
      <c r="B11487" s="58" t="s">
        <v>5978</v>
      </c>
    </row>
    <row r="11488" spans="1:2" x14ac:dyDescent="0.25">
      <c r="A11488" s="57">
        <v>47101531</v>
      </c>
      <c r="B11488" s="58" t="s">
        <v>5497</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12475</v>
      </c>
    </row>
    <row r="11492" spans="1:2" x14ac:dyDescent="0.25">
      <c r="A11492" s="57">
        <v>47101535</v>
      </c>
      <c r="B11492" s="58" t="s">
        <v>8023</v>
      </c>
    </row>
    <row r="11493" spans="1:2" x14ac:dyDescent="0.25">
      <c r="A11493" s="57">
        <v>47101536</v>
      </c>
      <c r="B11493" s="58" t="s">
        <v>14095</v>
      </c>
    </row>
    <row r="11494" spans="1:2" x14ac:dyDescent="0.25">
      <c r="A11494" s="57">
        <v>47101537</v>
      </c>
      <c r="B11494" s="58" t="s">
        <v>12782</v>
      </c>
    </row>
    <row r="11495" spans="1:2" x14ac:dyDescent="0.25">
      <c r="A11495" s="57">
        <v>47101538</v>
      </c>
      <c r="B11495" s="58" t="s">
        <v>12035</v>
      </c>
    </row>
    <row r="11496" spans="1:2" x14ac:dyDescent="0.25">
      <c r="A11496" s="57">
        <v>47101539</v>
      </c>
      <c r="B11496" s="58" t="s">
        <v>734</v>
      </c>
    </row>
    <row r="11497" spans="1:2" x14ac:dyDescent="0.25">
      <c r="A11497" s="57">
        <v>47101601</v>
      </c>
      <c r="B11497" s="58" t="s">
        <v>14399</v>
      </c>
    </row>
    <row r="11498" spans="1:2" x14ac:dyDescent="0.25">
      <c r="A11498" s="57">
        <v>47101602</v>
      </c>
      <c r="B11498" s="58" t="s">
        <v>5173</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10776</v>
      </c>
    </row>
    <row r="11505" spans="1:2" x14ac:dyDescent="0.25">
      <c r="A11505" s="57">
        <v>47101609</v>
      </c>
      <c r="B11505" s="58" t="s">
        <v>1171</v>
      </c>
    </row>
    <row r="11506" spans="1:2" x14ac:dyDescent="0.25">
      <c r="A11506" s="57">
        <v>47101610</v>
      </c>
      <c r="B11506" s="58" t="s">
        <v>10276</v>
      </c>
    </row>
    <row r="11507" spans="1:2" x14ac:dyDescent="0.25">
      <c r="A11507" s="57">
        <v>47101611</v>
      </c>
      <c r="B11507" s="58" t="s">
        <v>17774</v>
      </c>
    </row>
    <row r="11508" spans="1:2" x14ac:dyDescent="0.25">
      <c r="A11508" s="57">
        <v>47101612</v>
      </c>
      <c r="B11508" s="58" t="s">
        <v>9107</v>
      </c>
    </row>
    <row r="11509" spans="1:2" x14ac:dyDescent="0.25">
      <c r="A11509" s="57">
        <v>47101613</v>
      </c>
      <c r="B11509" s="58" t="s">
        <v>12036</v>
      </c>
    </row>
    <row r="11510" spans="1:2" x14ac:dyDescent="0.25">
      <c r="A11510" s="57">
        <v>47111501</v>
      </c>
      <c r="B11510" s="58" t="s">
        <v>935</v>
      </c>
    </row>
    <row r="11511" spans="1:2" x14ac:dyDescent="0.25">
      <c r="A11511" s="57">
        <v>47111502</v>
      </c>
      <c r="B11511" s="58" t="s">
        <v>10358</v>
      </c>
    </row>
    <row r="11512" spans="1:2" x14ac:dyDescent="0.25">
      <c r="A11512" s="57">
        <v>47111503</v>
      </c>
      <c r="B11512" s="58" t="s">
        <v>5717</v>
      </c>
    </row>
    <row r="11513" spans="1:2" x14ac:dyDescent="0.25">
      <c r="A11513" s="57">
        <v>47111505</v>
      </c>
      <c r="B11513" s="58" t="s">
        <v>9739</v>
      </c>
    </row>
    <row r="11514" spans="1:2" x14ac:dyDescent="0.25">
      <c r="A11514" s="57">
        <v>47111601</v>
      </c>
      <c r="B11514" s="58" t="s">
        <v>12027</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9348</v>
      </c>
    </row>
    <row r="11518" spans="1:2" x14ac:dyDescent="0.25">
      <c r="A11518" s="57">
        <v>47121501</v>
      </c>
      <c r="B11518" s="58" t="s">
        <v>1545</v>
      </c>
    </row>
    <row r="11519" spans="1:2" x14ac:dyDescent="0.25">
      <c r="A11519" s="57">
        <v>47121502</v>
      </c>
      <c r="B11519" s="58" t="s">
        <v>12057</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14182</v>
      </c>
    </row>
    <row r="11524" spans="1:2" x14ac:dyDescent="0.25">
      <c r="A11524" s="57">
        <v>47121606</v>
      </c>
      <c r="B11524" s="58" t="s">
        <v>15769</v>
      </c>
    </row>
    <row r="11525" spans="1:2" x14ac:dyDescent="0.25">
      <c r="A11525" s="57">
        <v>47121607</v>
      </c>
      <c r="B11525" s="58" t="s">
        <v>10439</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14072</v>
      </c>
    </row>
    <row r="11529" spans="1:2" x14ac:dyDescent="0.25">
      <c r="A11529" s="57">
        <v>47121611</v>
      </c>
      <c r="B11529" s="58" t="s">
        <v>18576</v>
      </c>
    </row>
    <row r="11530" spans="1:2" x14ac:dyDescent="0.25">
      <c r="A11530" s="57">
        <v>47121612</v>
      </c>
      <c r="B11530" s="58" t="s">
        <v>9206</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11856</v>
      </c>
    </row>
    <row r="11535" spans="1:2" x14ac:dyDescent="0.25">
      <c r="A11535" s="57">
        <v>47121704</v>
      </c>
      <c r="B11535" s="58" t="s">
        <v>14807</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9744</v>
      </c>
    </row>
    <row r="11539" spans="1:2" x14ac:dyDescent="0.25">
      <c r="A11539" s="57">
        <v>47121708</v>
      </c>
      <c r="B11539" s="58" t="s">
        <v>2498</v>
      </c>
    </row>
    <row r="11540" spans="1:2" x14ac:dyDescent="0.25">
      <c r="A11540" s="57">
        <v>47121801</v>
      </c>
      <c r="B11540" s="58" t="s">
        <v>6299</v>
      </c>
    </row>
    <row r="11541" spans="1:2" x14ac:dyDescent="0.25">
      <c r="A11541" s="57">
        <v>47121802</v>
      </c>
      <c r="B11541" s="58" t="s">
        <v>8062</v>
      </c>
    </row>
    <row r="11542" spans="1:2" x14ac:dyDescent="0.25">
      <c r="A11542" s="57">
        <v>47121803</v>
      </c>
      <c r="B11542" s="58" t="s">
        <v>14426</v>
      </c>
    </row>
    <row r="11543" spans="1:2" x14ac:dyDescent="0.25">
      <c r="A11543" s="57">
        <v>47121804</v>
      </c>
      <c r="B11543" s="58" t="s">
        <v>17319</v>
      </c>
    </row>
    <row r="11544" spans="1:2" x14ac:dyDescent="0.25">
      <c r="A11544" s="57">
        <v>47121805</v>
      </c>
      <c r="B11544" s="58" t="s">
        <v>6900</v>
      </c>
    </row>
    <row r="11545" spans="1:2" x14ac:dyDescent="0.25">
      <c r="A11545" s="57">
        <v>47121806</v>
      </c>
      <c r="B11545" s="58" t="s">
        <v>14365</v>
      </c>
    </row>
    <row r="11546" spans="1:2" x14ac:dyDescent="0.25">
      <c r="A11546" s="57">
        <v>47121807</v>
      </c>
      <c r="B11546" s="58" t="s">
        <v>7531</v>
      </c>
    </row>
    <row r="11547" spans="1:2" x14ac:dyDescent="0.25">
      <c r="A11547" s="57">
        <v>47121808</v>
      </c>
      <c r="B11547" s="58" t="s">
        <v>13629</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13707</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14058</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9543</v>
      </c>
    </row>
    <row r="11558" spans="1:2" x14ac:dyDescent="0.25">
      <c r="A11558" s="57">
        <v>47131503</v>
      </c>
      <c r="B11558" s="58" t="s">
        <v>11601</v>
      </c>
    </row>
    <row r="11559" spans="1:2" x14ac:dyDescent="0.25">
      <c r="A11559" s="57">
        <v>47131601</v>
      </c>
      <c r="B11559" s="58" t="s">
        <v>5081</v>
      </c>
    </row>
    <row r="11560" spans="1:2" x14ac:dyDescent="0.25">
      <c r="A11560" s="57">
        <v>47131602</v>
      </c>
      <c r="B11560" s="58" t="s">
        <v>12135</v>
      </c>
    </row>
    <row r="11561" spans="1:2" x14ac:dyDescent="0.25">
      <c r="A11561" s="57">
        <v>47131603</v>
      </c>
      <c r="B11561" s="58" t="s">
        <v>5611</v>
      </c>
    </row>
    <row r="11562" spans="1:2" x14ac:dyDescent="0.25">
      <c r="A11562" s="57">
        <v>47131604</v>
      </c>
      <c r="B11562" s="58" t="s">
        <v>17592</v>
      </c>
    </row>
    <row r="11563" spans="1:2" x14ac:dyDescent="0.25">
      <c r="A11563" s="57">
        <v>47131605</v>
      </c>
      <c r="B11563" s="58" t="s">
        <v>12946</v>
      </c>
    </row>
    <row r="11564" spans="1:2" x14ac:dyDescent="0.25">
      <c r="A11564" s="57">
        <v>47131608</v>
      </c>
      <c r="B11564" s="58" t="s">
        <v>10833</v>
      </c>
    </row>
    <row r="11565" spans="1:2" x14ac:dyDescent="0.25">
      <c r="A11565" s="57">
        <v>47131609</v>
      </c>
      <c r="B11565" s="58" t="s">
        <v>17549</v>
      </c>
    </row>
    <row r="11566" spans="1:2" x14ac:dyDescent="0.25">
      <c r="A11566" s="57">
        <v>47131610</v>
      </c>
      <c r="B11566" s="58" t="s">
        <v>8577</v>
      </c>
    </row>
    <row r="11567" spans="1:2" x14ac:dyDescent="0.25">
      <c r="A11567" s="57">
        <v>47131611</v>
      </c>
      <c r="B11567" s="58" t="s">
        <v>13288</v>
      </c>
    </row>
    <row r="11568" spans="1:2" x14ac:dyDescent="0.25">
      <c r="A11568" s="57">
        <v>47131612</v>
      </c>
      <c r="B11568" s="58" t="s">
        <v>18257</v>
      </c>
    </row>
    <row r="11569" spans="1:2" x14ac:dyDescent="0.25">
      <c r="A11569" s="57">
        <v>47131613</v>
      </c>
      <c r="B11569" s="58" t="s">
        <v>13198</v>
      </c>
    </row>
    <row r="11570" spans="1:2" x14ac:dyDescent="0.25">
      <c r="A11570" s="57">
        <v>47131614</v>
      </c>
      <c r="B11570" s="58" t="s">
        <v>17374</v>
      </c>
    </row>
    <row r="11571" spans="1:2" x14ac:dyDescent="0.25">
      <c r="A11571" s="57">
        <v>47131615</v>
      </c>
      <c r="B11571" s="58" t="s">
        <v>8607</v>
      </c>
    </row>
    <row r="11572" spans="1:2" x14ac:dyDescent="0.25">
      <c r="A11572" s="57">
        <v>47131616</v>
      </c>
      <c r="B11572" s="58" t="s">
        <v>14733</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9378</v>
      </c>
    </row>
    <row r="11576" spans="1:2" x14ac:dyDescent="0.25">
      <c r="A11576" s="57">
        <v>47131701</v>
      </c>
      <c r="B11576" s="58" t="s">
        <v>6236</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16501</v>
      </c>
    </row>
    <row r="11580" spans="1:2" x14ac:dyDescent="0.25">
      <c r="A11580" s="57">
        <v>47131705</v>
      </c>
      <c r="B11580" s="58" t="s">
        <v>12085</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17371</v>
      </c>
    </row>
    <row r="11587" spans="1:2" x14ac:dyDescent="0.25">
      <c r="A11587" s="57">
        <v>47131801</v>
      </c>
      <c r="B11587" s="58" t="s">
        <v>11849</v>
      </c>
    </row>
    <row r="11588" spans="1:2" x14ac:dyDescent="0.25">
      <c r="A11588" s="57">
        <v>47131802</v>
      </c>
      <c r="B11588" s="58" t="s">
        <v>17391</v>
      </c>
    </row>
    <row r="11589" spans="1:2" x14ac:dyDescent="0.25">
      <c r="A11589" s="57">
        <v>47131803</v>
      </c>
      <c r="B11589" s="58" t="s">
        <v>12947</v>
      </c>
    </row>
    <row r="11590" spans="1:2" x14ac:dyDescent="0.25">
      <c r="A11590" s="57">
        <v>47131804</v>
      </c>
      <c r="B11590" s="58" t="s">
        <v>11503</v>
      </c>
    </row>
    <row r="11591" spans="1:2" x14ac:dyDescent="0.25">
      <c r="A11591" s="57">
        <v>47131805</v>
      </c>
      <c r="B11591" s="58" t="s">
        <v>1184</v>
      </c>
    </row>
    <row r="11592" spans="1:2" x14ac:dyDescent="0.25">
      <c r="A11592" s="57">
        <v>47131806</v>
      </c>
      <c r="B11592" s="58" t="s">
        <v>13567</v>
      </c>
    </row>
    <row r="11593" spans="1:2" x14ac:dyDescent="0.25">
      <c r="A11593" s="57">
        <v>47131807</v>
      </c>
      <c r="B11593" s="58" t="s">
        <v>3803</v>
      </c>
    </row>
    <row r="11594" spans="1:2" x14ac:dyDescent="0.25">
      <c r="A11594" s="57">
        <v>47131808</v>
      </c>
      <c r="B11594" s="58" t="s">
        <v>14621</v>
      </c>
    </row>
    <row r="11595" spans="1:2" x14ac:dyDescent="0.25">
      <c r="A11595" s="57">
        <v>47131809</v>
      </c>
      <c r="B11595" s="58" t="s">
        <v>4167</v>
      </c>
    </row>
    <row r="11596" spans="1:2" x14ac:dyDescent="0.25">
      <c r="A11596" s="57">
        <v>47131810</v>
      </c>
      <c r="B11596" s="58" t="s">
        <v>17334</v>
      </c>
    </row>
    <row r="11597" spans="1:2" x14ac:dyDescent="0.25">
      <c r="A11597" s="57">
        <v>47131811</v>
      </c>
      <c r="B11597" s="58" t="s">
        <v>8521</v>
      </c>
    </row>
    <row r="11598" spans="1:2" x14ac:dyDescent="0.25">
      <c r="A11598" s="57">
        <v>47131812</v>
      </c>
      <c r="B11598" s="58" t="s">
        <v>9250</v>
      </c>
    </row>
    <row r="11599" spans="1:2" x14ac:dyDescent="0.25">
      <c r="A11599" s="57">
        <v>47131813</v>
      </c>
      <c r="B11599" s="58" t="s">
        <v>1907</v>
      </c>
    </row>
    <row r="11600" spans="1:2" x14ac:dyDescent="0.25">
      <c r="A11600" s="57">
        <v>47131814</v>
      </c>
      <c r="B11600" s="58" t="s">
        <v>8934</v>
      </c>
    </row>
    <row r="11601" spans="1:2" x14ac:dyDescent="0.25">
      <c r="A11601" s="57">
        <v>47131815</v>
      </c>
      <c r="B11601" s="58" t="s">
        <v>17005</v>
      </c>
    </row>
    <row r="11602" spans="1:2" x14ac:dyDescent="0.25">
      <c r="A11602" s="57">
        <v>47131816</v>
      </c>
      <c r="B11602" s="58" t="s">
        <v>5223</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13320</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4792</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14432</v>
      </c>
    </row>
    <row r="11615" spans="1:2" x14ac:dyDescent="0.25">
      <c r="A11615" s="57">
        <v>47131829</v>
      </c>
      <c r="B11615" s="58" t="s">
        <v>15664</v>
      </c>
    </row>
    <row r="11616" spans="1:2" x14ac:dyDescent="0.25">
      <c r="A11616" s="57">
        <v>47131830</v>
      </c>
      <c r="B11616" s="58" t="s">
        <v>14152</v>
      </c>
    </row>
    <row r="11617" spans="1:2" x14ac:dyDescent="0.25">
      <c r="A11617" s="57">
        <v>47131831</v>
      </c>
      <c r="B11617" s="58" t="s">
        <v>1044</v>
      </c>
    </row>
    <row r="11618" spans="1:2" x14ac:dyDescent="0.25">
      <c r="A11618" s="57">
        <v>47131832</v>
      </c>
      <c r="B11618" s="58" t="s">
        <v>9399</v>
      </c>
    </row>
    <row r="11619" spans="1:2" x14ac:dyDescent="0.25">
      <c r="A11619" s="57">
        <v>47131833</v>
      </c>
      <c r="B11619" s="58" t="s">
        <v>5258</v>
      </c>
    </row>
    <row r="11620" spans="1:2" x14ac:dyDescent="0.25">
      <c r="A11620" s="57">
        <v>47131834</v>
      </c>
      <c r="B11620" s="58" t="s">
        <v>2667</v>
      </c>
    </row>
    <row r="11621" spans="1:2" x14ac:dyDescent="0.25">
      <c r="A11621" s="57">
        <v>47131901</v>
      </c>
      <c r="B11621" s="58" t="s">
        <v>9350</v>
      </c>
    </row>
    <row r="11622" spans="1:2" x14ac:dyDescent="0.25">
      <c r="A11622" s="57">
        <v>47131902</v>
      </c>
      <c r="B11622" s="58" t="s">
        <v>5311</v>
      </c>
    </row>
    <row r="11623" spans="1:2" x14ac:dyDescent="0.25">
      <c r="A11623" s="57">
        <v>47131903</v>
      </c>
      <c r="B11623" s="58" t="s">
        <v>11196</v>
      </c>
    </row>
    <row r="11624" spans="1:2" x14ac:dyDescent="0.25">
      <c r="A11624" s="57">
        <v>47131904</v>
      </c>
      <c r="B11624" s="58" t="s">
        <v>10323</v>
      </c>
    </row>
    <row r="11625" spans="1:2" x14ac:dyDescent="0.25">
      <c r="A11625" s="57">
        <v>47131905</v>
      </c>
      <c r="B11625" s="58" t="s">
        <v>10674</v>
      </c>
    </row>
    <row r="11626" spans="1:2" x14ac:dyDescent="0.25">
      <c r="A11626" s="57">
        <v>47131906</v>
      </c>
      <c r="B11626" s="58" t="s">
        <v>10087</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9978</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17802</v>
      </c>
    </row>
    <row r="11638" spans="1:2" x14ac:dyDescent="0.25">
      <c r="A11638" s="57">
        <v>48101507</v>
      </c>
      <c r="B11638" s="58" t="s">
        <v>8779</v>
      </c>
    </row>
    <row r="11639" spans="1:2" x14ac:dyDescent="0.25">
      <c r="A11639" s="57">
        <v>48101508</v>
      </c>
      <c r="B11639" s="58" t="s">
        <v>11435</v>
      </c>
    </row>
    <row r="11640" spans="1:2" x14ac:dyDescent="0.25">
      <c r="A11640" s="57">
        <v>48101509</v>
      </c>
      <c r="B11640" s="58" t="s">
        <v>15474</v>
      </c>
    </row>
    <row r="11641" spans="1:2" x14ac:dyDescent="0.25">
      <c r="A11641" s="57">
        <v>48101510</v>
      </c>
      <c r="B11641" s="58" t="s">
        <v>14683</v>
      </c>
    </row>
    <row r="11642" spans="1:2" x14ac:dyDescent="0.25">
      <c r="A11642" s="57">
        <v>48101511</v>
      </c>
      <c r="B11642" s="58" t="s">
        <v>11370</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10261</v>
      </c>
    </row>
    <row r="11648" spans="1:2" x14ac:dyDescent="0.25">
      <c r="A11648" s="57">
        <v>48101517</v>
      </c>
      <c r="B11648" s="58" t="s">
        <v>10239</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11182</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8905</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11272</v>
      </c>
    </row>
    <row r="11665" spans="1:2" x14ac:dyDescent="0.25">
      <c r="A11665" s="57">
        <v>48101602</v>
      </c>
      <c r="B11665" s="58" t="s">
        <v>559</v>
      </c>
    </row>
    <row r="11666" spans="1:2" x14ac:dyDescent="0.25">
      <c r="A11666" s="57">
        <v>48101603</v>
      </c>
      <c r="B11666" s="58" t="s">
        <v>461</v>
      </c>
    </row>
    <row r="11667" spans="1:2" x14ac:dyDescent="0.25">
      <c r="A11667" s="57">
        <v>48101604</v>
      </c>
      <c r="B11667" s="58" t="s">
        <v>9728</v>
      </c>
    </row>
    <row r="11668" spans="1:2" x14ac:dyDescent="0.25">
      <c r="A11668" s="57">
        <v>48101605</v>
      </c>
      <c r="B11668" s="58" t="s">
        <v>9830</v>
      </c>
    </row>
    <row r="11669" spans="1:2" x14ac:dyDescent="0.25">
      <c r="A11669" s="57">
        <v>48101606</v>
      </c>
      <c r="B11669" s="58" t="s">
        <v>2288</v>
      </c>
    </row>
    <row r="11670" spans="1:2" x14ac:dyDescent="0.25">
      <c r="A11670" s="57">
        <v>48101607</v>
      </c>
      <c r="B11670" s="58" t="s">
        <v>5136</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17632</v>
      </c>
    </row>
    <row r="11680" spans="1:2" x14ac:dyDescent="0.25">
      <c r="A11680" s="57">
        <v>48101617</v>
      </c>
      <c r="B11680" s="58" t="s">
        <v>14860</v>
      </c>
    </row>
    <row r="11681" spans="1:2" x14ac:dyDescent="0.25">
      <c r="A11681" s="57">
        <v>48101701</v>
      </c>
      <c r="B11681" s="58" t="s">
        <v>13852</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13208</v>
      </c>
    </row>
    <row r="11685" spans="1:2" x14ac:dyDescent="0.25">
      <c r="A11685" s="57">
        <v>48101705</v>
      </c>
      <c r="B11685" s="58" t="s">
        <v>11351</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14175</v>
      </c>
    </row>
    <row r="11691" spans="1:2" x14ac:dyDescent="0.25">
      <c r="A11691" s="57">
        <v>48101711</v>
      </c>
      <c r="B11691" s="58" t="s">
        <v>8160</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11103</v>
      </c>
    </row>
    <row r="11696" spans="1:2" x14ac:dyDescent="0.25">
      <c r="A11696" s="57">
        <v>48101801</v>
      </c>
      <c r="B11696" s="58" t="s">
        <v>2709</v>
      </c>
    </row>
    <row r="11697" spans="1:2" x14ac:dyDescent="0.25">
      <c r="A11697" s="57">
        <v>48101802</v>
      </c>
      <c r="B11697" s="58" t="s">
        <v>11759</v>
      </c>
    </row>
    <row r="11698" spans="1:2" x14ac:dyDescent="0.25">
      <c r="A11698" s="57">
        <v>48101803</v>
      </c>
      <c r="B11698" s="58" t="s">
        <v>2350</v>
      </c>
    </row>
    <row r="11699" spans="1:2" x14ac:dyDescent="0.25">
      <c r="A11699" s="57">
        <v>48101804</v>
      </c>
      <c r="B11699" s="58" t="s">
        <v>9730</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10380</v>
      </c>
    </row>
    <row r="11704" spans="1:2" x14ac:dyDescent="0.25">
      <c r="A11704" s="57">
        <v>48101809</v>
      </c>
      <c r="B11704" s="58" t="s">
        <v>12069</v>
      </c>
    </row>
    <row r="11705" spans="1:2" x14ac:dyDescent="0.25">
      <c r="A11705" s="57">
        <v>48101810</v>
      </c>
      <c r="B11705" s="58" t="s">
        <v>4510</v>
      </c>
    </row>
    <row r="11706" spans="1:2" x14ac:dyDescent="0.25">
      <c r="A11706" s="57">
        <v>48101811</v>
      </c>
      <c r="B11706" s="58" t="s">
        <v>13750</v>
      </c>
    </row>
    <row r="11707" spans="1:2" x14ac:dyDescent="0.25">
      <c r="A11707" s="57">
        <v>48101812</v>
      </c>
      <c r="B11707" s="58" t="s">
        <v>11745</v>
      </c>
    </row>
    <row r="11708" spans="1:2" x14ac:dyDescent="0.25">
      <c r="A11708" s="57">
        <v>48101813</v>
      </c>
      <c r="B11708" s="58" t="s">
        <v>6465</v>
      </c>
    </row>
    <row r="11709" spans="1:2" x14ac:dyDescent="0.25">
      <c r="A11709" s="57">
        <v>48101814</v>
      </c>
      <c r="B11709" s="58" t="s">
        <v>17584</v>
      </c>
    </row>
    <row r="11710" spans="1:2" x14ac:dyDescent="0.25">
      <c r="A11710" s="57">
        <v>48101815</v>
      </c>
      <c r="B11710" s="58" t="s">
        <v>11442</v>
      </c>
    </row>
    <row r="11711" spans="1:2" x14ac:dyDescent="0.25">
      <c r="A11711" s="57">
        <v>48101816</v>
      </c>
      <c r="B11711" s="58" t="s">
        <v>11227</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10048</v>
      </c>
    </row>
    <row r="11716" spans="1:2" x14ac:dyDescent="0.25">
      <c r="A11716" s="57">
        <v>48101904</v>
      </c>
      <c r="B11716" s="58" t="s">
        <v>18419</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10091</v>
      </c>
    </row>
    <row r="11722" spans="1:2" x14ac:dyDescent="0.25">
      <c r="A11722" s="57">
        <v>48101910</v>
      </c>
      <c r="B11722" s="58" t="s">
        <v>5085</v>
      </c>
    </row>
    <row r="11723" spans="1:2" x14ac:dyDescent="0.25">
      <c r="A11723" s="57">
        <v>48101911</v>
      </c>
      <c r="B11723" s="58" t="s">
        <v>5847</v>
      </c>
    </row>
    <row r="11724" spans="1:2" x14ac:dyDescent="0.25">
      <c r="A11724" s="57">
        <v>48101912</v>
      </c>
      <c r="B11724" s="58" t="s">
        <v>7393</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10430</v>
      </c>
    </row>
    <row r="11734" spans="1:2" x14ac:dyDescent="0.25">
      <c r="A11734" s="57">
        <v>48102002</v>
      </c>
      <c r="B11734" s="58" t="s">
        <v>7640</v>
      </c>
    </row>
    <row r="11735" spans="1:2" x14ac:dyDescent="0.25">
      <c r="A11735" s="57">
        <v>48102003</v>
      </c>
      <c r="B11735" s="58" t="s">
        <v>14792</v>
      </c>
    </row>
    <row r="11736" spans="1:2" x14ac:dyDescent="0.25">
      <c r="A11736" s="57">
        <v>48102004</v>
      </c>
      <c r="B11736" s="58" t="s">
        <v>5168</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6792</v>
      </c>
    </row>
    <row r="11740" spans="1:2" x14ac:dyDescent="0.25">
      <c r="A11740" s="57">
        <v>48102101</v>
      </c>
      <c r="B11740" s="58" t="s">
        <v>13218</v>
      </c>
    </row>
    <row r="11741" spans="1:2" x14ac:dyDescent="0.25">
      <c r="A11741" s="57">
        <v>48102102</v>
      </c>
      <c r="B11741" s="58" t="s">
        <v>12859</v>
      </c>
    </row>
    <row r="11742" spans="1:2" x14ac:dyDescent="0.25">
      <c r="A11742" s="57">
        <v>48102103</v>
      </c>
      <c r="B11742" s="58" t="s">
        <v>14747</v>
      </c>
    </row>
    <row r="11743" spans="1:2" x14ac:dyDescent="0.25">
      <c r="A11743" s="57">
        <v>48102104</v>
      </c>
      <c r="B11743" s="58" t="s">
        <v>10835</v>
      </c>
    </row>
    <row r="11744" spans="1:2" x14ac:dyDescent="0.25">
      <c r="A11744" s="57">
        <v>48102105</v>
      </c>
      <c r="B11744" s="58" t="s">
        <v>18348</v>
      </c>
    </row>
    <row r="11745" spans="1:2" x14ac:dyDescent="0.25">
      <c r="A11745" s="57">
        <v>48102106</v>
      </c>
      <c r="B11745" s="58" t="s">
        <v>8828</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6706</v>
      </c>
    </row>
    <row r="11751" spans="1:2" x14ac:dyDescent="0.25">
      <c r="A11751" s="57">
        <v>48111103</v>
      </c>
      <c r="B11751" s="58" t="s">
        <v>10701</v>
      </c>
    </row>
    <row r="11752" spans="1:2" x14ac:dyDescent="0.25">
      <c r="A11752" s="57">
        <v>48111104</v>
      </c>
      <c r="B11752" s="58" t="s">
        <v>8073</v>
      </c>
    </row>
    <row r="11753" spans="1:2" x14ac:dyDescent="0.25">
      <c r="A11753" s="57">
        <v>48111105</v>
      </c>
      <c r="B11753" s="58" t="s">
        <v>10157</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9331</v>
      </c>
    </row>
    <row r="11758" spans="1:2" x14ac:dyDescent="0.25">
      <c r="A11758" s="57">
        <v>48111202</v>
      </c>
      <c r="B11758" s="58" t="s">
        <v>13692</v>
      </c>
    </row>
    <row r="11759" spans="1:2" x14ac:dyDescent="0.25">
      <c r="A11759" s="57">
        <v>48111301</v>
      </c>
      <c r="B11759" s="58" t="s">
        <v>6394</v>
      </c>
    </row>
    <row r="11760" spans="1:2" x14ac:dyDescent="0.25">
      <c r="A11760" s="57">
        <v>48111302</v>
      </c>
      <c r="B11760" s="58" t="s">
        <v>11579</v>
      </c>
    </row>
    <row r="11761" spans="1:2" x14ac:dyDescent="0.25">
      <c r="A11761" s="57">
        <v>48111303</v>
      </c>
      <c r="B11761" s="58" t="s">
        <v>10813</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14088</v>
      </c>
    </row>
    <row r="11767" spans="1:2" x14ac:dyDescent="0.25">
      <c r="A11767" s="57">
        <v>48121101</v>
      </c>
      <c r="B11767" s="58" t="s">
        <v>5977</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5973</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11651</v>
      </c>
    </row>
    <row r="11779" spans="1:2" x14ac:dyDescent="0.25">
      <c r="A11779" s="57">
        <v>49101608</v>
      </c>
      <c r="B11779" s="58" t="s">
        <v>7057</v>
      </c>
    </row>
    <row r="11780" spans="1:2" x14ac:dyDescent="0.25">
      <c r="A11780" s="57">
        <v>49101609</v>
      </c>
      <c r="B11780" s="58" t="s">
        <v>13192</v>
      </c>
    </row>
    <row r="11781" spans="1:2" x14ac:dyDescent="0.25">
      <c r="A11781" s="57">
        <v>49101611</v>
      </c>
      <c r="B11781" s="58" t="s">
        <v>15419</v>
      </c>
    </row>
    <row r="11782" spans="1:2" x14ac:dyDescent="0.25">
      <c r="A11782" s="57">
        <v>49101612</v>
      </c>
      <c r="B11782" s="58" t="s">
        <v>4742</v>
      </c>
    </row>
    <row r="11783" spans="1:2" x14ac:dyDescent="0.25">
      <c r="A11783" s="57">
        <v>49101613</v>
      </c>
      <c r="B11783" s="58" t="s">
        <v>12756</v>
      </c>
    </row>
    <row r="11784" spans="1:2" x14ac:dyDescent="0.25">
      <c r="A11784" s="57">
        <v>49101701</v>
      </c>
      <c r="B11784" s="58" t="s">
        <v>3666</v>
      </c>
    </row>
    <row r="11785" spans="1:2" x14ac:dyDescent="0.25">
      <c r="A11785" s="57">
        <v>49101702</v>
      </c>
      <c r="B11785" s="58" t="s">
        <v>11968</v>
      </c>
    </row>
    <row r="11786" spans="1:2" x14ac:dyDescent="0.25">
      <c r="A11786" s="57">
        <v>49101704</v>
      </c>
      <c r="B11786" s="58" t="s">
        <v>12101</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11585</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7747</v>
      </c>
    </row>
    <row r="11797" spans="1:2" x14ac:dyDescent="0.25">
      <c r="A11797" s="57">
        <v>49121508</v>
      </c>
      <c r="B11797" s="58" t="s">
        <v>12935</v>
      </c>
    </row>
    <row r="11798" spans="1:2" x14ac:dyDescent="0.25">
      <c r="A11798" s="57">
        <v>49121509</v>
      </c>
      <c r="B11798" s="58" t="s">
        <v>10758</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14155</v>
      </c>
    </row>
    <row r="11802" spans="1:2" x14ac:dyDescent="0.25">
      <c r="A11802" s="57">
        <v>49121603</v>
      </c>
      <c r="B11802" s="58" t="s">
        <v>9779</v>
      </c>
    </row>
    <row r="11803" spans="1:2" x14ac:dyDescent="0.25">
      <c r="A11803" s="57">
        <v>49131501</v>
      </c>
      <c r="B11803" s="58" t="s">
        <v>4884</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4984</v>
      </c>
    </row>
    <row r="11807" spans="1:2" x14ac:dyDescent="0.25">
      <c r="A11807" s="57">
        <v>49131505</v>
      </c>
      <c r="B11807" s="58" t="s">
        <v>15588</v>
      </c>
    </row>
    <row r="11808" spans="1:2" x14ac:dyDescent="0.25">
      <c r="A11808" s="57">
        <v>49131506</v>
      </c>
      <c r="B11808" s="58" t="s">
        <v>10542</v>
      </c>
    </row>
    <row r="11809" spans="1:2" x14ac:dyDescent="0.25">
      <c r="A11809" s="57">
        <v>49131601</v>
      </c>
      <c r="B11809" s="58" t="s">
        <v>6956</v>
      </c>
    </row>
    <row r="11810" spans="1:2" x14ac:dyDescent="0.25">
      <c r="A11810" s="57">
        <v>49131602</v>
      </c>
      <c r="B11810" s="58" t="s">
        <v>9437</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11465</v>
      </c>
    </row>
    <row r="11815" spans="1:2" x14ac:dyDescent="0.25">
      <c r="A11815" s="57">
        <v>49131607</v>
      </c>
      <c r="B11815" s="58" t="s">
        <v>1287</v>
      </c>
    </row>
    <row r="11816" spans="1:2" x14ac:dyDescent="0.25">
      <c r="A11816" s="57">
        <v>49141501</v>
      </c>
      <c r="B11816" s="58" t="s">
        <v>9639</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12525</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13015</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5023</v>
      </c>
    </row>
    <row r="11834" spans="1:2" x14ac:dyDescent="0.25">
      <c r="A11834" s="57">
        <v>49151601</v>
      </c>
      <c r="B11834" s="58" t="s">
        <v>10059</v>
      </c>
    </row>
    <row r="11835" spans="1:2" x14ac:dyDescent="0.25">
      <c r="A11835" s="57">
        <v>49151602</v>
      </c>
      <c r="B11835" s="58" t="s">
        <v>17085</v>
      </c>
    </row>
    <row r="11836" spans="1:2" x14ac:dyDescent="0.25">
      <c r="A11836" s="57">
        <v>49151603</v>
      </c>
      <c r="B11836" s="58" t="s">
        <v>13416</v>
      </c>
    </row>
    <row r="11837" spans="1:2" x14ac:dyDescent="0.25">
      <c r="A11837" s="57">
        <v>49161501</v>
      </c>
      <c r="B11837" s="58" t="s">
        <v>6061</v>
      </c>
    </row>
    <row r="11838" spans="1:2" x14ac:dyDescent="0.25">
      <c r="A11838" s="57">
        <v>49161502</v>
      </c>
      <c r="B11838" s="58" t="s">
        <v>8060</v>
      </c>
    </row>
    <row r="11839" spans="1:2" x14ac:dyDescent="0.25">
      <c r="A11839" s="57">
        <v>49161503</v>
      </c>
      <c r="B11839" s="58" t="s">
        <v>11561</v>
      </c>
    </row>
    <row r="11840" spans="1:2" x14ac:dyDescent="0.25">
      <c r="A11840" s="57">
        <v>49161504</v>
      </c>
      <c r="B11840" s="58" t="s">
        <v>8367</v>
      </c>
    </row>
    <row r="11841" spans="1:2" x14ac:dyDescent="0.25">
      <c r="A11841" s="57">
        <v>49161505</v>
      </c>
      <c r="B11841" s="58" t="s">
        <v>17772</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12624</v>
      </c>
    </row>
    <row r="11854" spans="1:2" x14ac:dyDescent="0.25">
      <c r="A11854" s="57">
        <v>49161518</v>
      </c>
      <c r="B11854" s="58" t="s">
        <v>18738</v>
      </c>
    </row>
    <row r="11855" spans="1:2" x14ac:dyDescent="0.25">
      <c r="A11855" s="57">
        <v>49161519</v>
      </c>
      <c r="B11855" s="58" t="s">
        <v>11281</v>
      </c>
    </row>
    <row r="11856" spans="1:2" x14ac:dyDescent="0.25">
      <c r="A11856" s="57">
        <v>49161520</v>
      </c>
      <c r="B11856" s="58" t="s">
        <v>7651</v>
      </c>
    </row>
    <row r="11857" spans="1:2" x14ac:dyDescent="0.25">
      <c r="A11857" s="57">
        <v>49161521</v>
      </c>
      <c r="B11857" s="58" t="s">
        <v>11697</v>
      </c>
    </row>
    <row r="11858" spans="1:2" x14ac:dyDescent="0.25">
      <c r="A11858" s="57">
        <v>49161522</v>
      </c>
      <c r="B11858" s="58" t="s">
        <v>7463</v>
      </c>
    </row>
    <row r="11859" spans="1:2" x14ac:dyDescent="0.25">
      <c r="A11859" s="57">
        <v>49161523</v>
      </c>
      <c r="B11859" s="58" t="s">
        <v>11842</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17526</v>
      </c>
    </row>
    <row r="11869" spans="1:2" x14ac:dyDescent="0.25">
      <c r="A11869" s="57">
        <v>49161607</v>
      </c>
      <c r="B11869" s="58" t="s">
        <v>13312</v>
      </c>
    </row>
    <row r="11870" spans="1:2" x14ac:dyDescent="0.25">
      <c r="A11870" s="57">
        <v>49161608</v>
      </c>
      <c r="B11870" s="58" t="s">
        <v>3570</v>
      </c>
    </row>
    <row r="11871" spans="1:2" x14ac:dyDescent="0.25">
      <c r="A11871" s="57">
        <v>49161609</v>
      </c>
      <c r="B11871" s="58" t="s">
        <v>6246</v>
      </c>
    </row>
    <row r="11872" spans="1:2" x14ac:dyDescent="0.25">
      <c r="A11872" s="57">
        <v>49161610</v>
      </c>
      <c r="B11872" s="58" t="s">
        <v>12687</v>
      </c>
    </row>
    <row r="11873" spans="1:2" x14ac:dyDescent="0.25">
      <c r="A11873" s="57">
        <v>49161611</v>
      </c>
      <c r="B11873" s="58" t="s">
        <v>9438</v>
      </c>
    </row>
    <row r="11874" spans="1:2" x14ac:dyDescent="0.25">
      <c r="A11874" s="57">
        <v>49161612</v>
      </c>
      <c r="B11874" s="58" t="s">
        <v>10298</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10499</v>
      </c>
    </row>
    <row r="11878" spans="1:2" x14ac:dyDescent="0.25">
      <c r="A11878" s="57">
        <v>49161616</v>
      </c>
      <c r="B11878" s="58" t="s">
        <v>8961</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13548</v>
      </c>
    </row>
    <row r="11885" spans="1:2" x14ac:dyDescent="0.25">
      <c r="A11885" s="57">
        <v>49161703</v>
      </c>
      <c r="B11885" s="58" t="s">
        <v>10485</v>
      </c>
    </row>
    <row r="11886" spans="1:2" x14ac:dyDescent="0.25">
      <c r="A11886" s="57">
        <v>49161704</v>
      </c>
      <c r="B11886" s="58" t="s">
        <v>8933</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9109</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12671</v>
      </c>
    </row>
    <row r="11896" spans="1:2" x14ac:dyDescent="0.25">
      <c r="A11896" s="57">
        <v>49171602</v>
      </c>
      <c r="B11896" s="58" t="s">
        <v>6801</v>
      </c>
    </row>
    <row r="11897" spans="1:2" x14ac:dyDescent="0.25">
      <c r="A11897" s="57">
        <v>49171603</v>
      </c>
      <c r="B11897" s="58" t="s">
        <v>14307</v>
      </c>
    </row>
    <row r="11898" spans="1:2" x14ac:dyDescent="0.25">
      <c r="A11898" s="57">
        <v>49181501</v>
      </c>
      <c r="B11898" s="58" t="s">
        <v>10103</v>
      </c>
    </row>
    <row r="11899" spans="1:2" x14ac:dyDescent="0.25">
      <c r="A11899" s="57">
        <v>49181502</v>
      </c>
      <c r="B11899" s="58" t="s">
        <v>12934</v>
      </c>
    </row>
    <row r="11900" spans="1:2" x14ac:dyDescent="0.25">
      <c r="A11900" s="57">
        <v>49181503</v>
      </c>
      <c r="B11900" s="58" t="s">
        <v>12059</v>
      </c>
    </row>
    <row r="11901" spans="1:2" x14ac:dyDescent="0.25">
      <c r="A11901" s="57">
        <v>49181504</v>
      </c>
      <c r="B11901" s="58" t="s">
        <v>18661</v>
      </c>
    </row>
    <row r="11902" spans="1:2" x14ac:dyDescent="0.25">
      <c r="A11902" s="57">
        <v>49181505</v>
      </c>
      <c r="B11902" s="58" t="s">
        <v>11517</v>
      </c>
    </row>
    <row r="11903" spans="1:2" x14ac:dyDescent="0.25">
      <c r="A11903" s="57">
        <v>49181506</v>
      </c>
      <c r="B11903" s="58" t="s">
        <v>17564</v>
      </c>
    </row>
    <row r="11904" spans="1:2" x14ac:dyDescent="0.25">
      <c r="A11904" s="57">
        <v>49181507</v>
      </c>
      <c r="B11904" s="58" t="s">
        <v>14686</v>
      </c>
    </row>
    <row r="11905" spans="1:2" x14ac:dyDescent="0.25">
      <c r="A11905" s="57">
        <v>49181508</v>
      </c>
      <c r="B11905" s="58" t="s">
        <v>1661</v>
      </c>
    </row>
    <row r="11906" spans="1:2" x14ac:dyDescent="0.25">
      <c r="A11906" s="57">
        <v>49181509</v>
      </c>
      <c r="B11906" s="58" t="s">
        <v>13234</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6123</v>
      </c>
    </row>
    <row r="11910" spans="1:2" x14ac:dyDescent="0.25">
      <c r="A11910" s="57">
        <v>49181513</v>
      </c>
      <c r="B11910" s="58" t="s">
        <v>14023</v>
      </c>
    </row>
    <row r="11911" spans="1:2" x14ac:dyDescent="0.25">
      <c r="A11911" s="57">
        <v>49181514</v>
      </c>
      <c r="B11911" s="58" t="s">
        <v>12152</v>
      </c>
    </row>
    <row r="11912" spans="1:2" x14ac:dyDescent="0.25">
      <c r="A11912" s="57">
        <v>49181515</v>
      </c>
      <c r="B11912" s="58" t="s">
        <v>14065</v>
      </c>
    </row>
    <row r="11913" spans="1:2" x14ac:dyDescent="0.25">
      <c r="A11913" s="57">
        <v>49181601</v>
      </c>
      <c r="B11913" s="58" t="s">
        <v>9330</v>
      </c>
    </row>
    <row r="11914" spans="1:2" x14ac:dyDescent="0.25">
      <c r="A11914" s="57">
        <v>49181602</v>
      </c>
      <c r="B11914" s="58" t="s">
        <v>18015</v>
      </c>
    </row>
    <row r="11915" spans="1:2" x14ac:dyDescent="0.25">
      <c r="A11915" s="57">
        <v>49181603</v>
      </c>
      <c r="B11915" s="58" t="s">
        <v>6230</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14472</v>
      </c>
    </row>
    <row r="11922" spans="1:2" x14ac:dyDescent="0.25">
      <c r="A11922" s="57">
        <v>49181610</v>
      </c>
      <c r="B11922" s="58" t="s">
        <v>6239</v>
      </c>
    </row>
    <row r="11923" spans="1:2" x14ac:dyDescent="0.25">
      <c r="A11923" s="57">
        <v>49181611</v>
      </c>
      <c r="B11923" s="58" t="s">
        <v>13255</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4311</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6004</v>
      </c>
    </row>
    <row r="11932" spans="1:2" x14ac:dyDescent="0.25">
      <c r="A11932" s="57">
        <v>49201515</v>
      </c>
      <c r="B11932" s="58" t="s">
        <v>10607</v>
      </c>
    </row>
    <row r="11933" spans="1:2" x14ac:dyDescent="0.25">
      <c r="A11933" s="57">
        <v>49201516</v>
      </c>
      <c r="B11933" s="58" t="s">
        <v>10210</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14396</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13652</v>
      </c>
    </row>
    <row r="11947" spans="1:2" x14ac:dyDescent="0.25">
      <c r="A11947" s="57">
        <v>49211603</v>
      </c>
      <c r="B11947" s="58" t="s">
        <v>8108</v>
      </c>
    </row>
    <row r="11948" spans="1:2" x14ac:dyDescent="0.25">
      <c r="A11948" s="57">
        <v>49211604</v>
      </c>
      <c r="B11948" s="58" t="s">
        <v>13408</v>
      </c>
    </row>
    <row r="11949" spans="1:2" x14ac:dyDescent="0.25">
      <c r="A11949" s="57">
        <v>49211605</v>
      </c>
      <c r="B11949" s="58" t="s">
        <v>4494</v>
      </c>
    </row>
    <row r="11950" spans="1:2" x14ac:dyDescent="0.25">
      <c r="A11950" s="57">
        <v>49211606</v>
      </c>
      <c r="B11950" s="58" t="s">
        <v>11364</v>
      </c>
    </row>
    <row r="11951" spans="1:2" x14ac:dyDescent="0.25">
      <c r="A11951" s="57">
        <v>49211607</v>
      </c>
      <c r="B11951" s="58" t="s">
        <v>86</v>
      </c>
    </row>
    <row r="11952" spans="1:2" x14ac:dyDescent="0.25">
      <c r="A11952" s="57">
        <v>49211608</v>
      </c>
      <c r="B11952" s="58" t="s">
        <v>5555</v>
      </c>
    </row>
    <row r="11953" spans="1:2" x14ac:dyDescent="0.25">
      <c r="A11953" s="57">
        <v>49211609</v>
      </c>
      <c r="B11953" s="58" t="s">
        <v>6132</v>
      </c>
    </row>
    <row r="11954" spans="1:2" x14ac:dyDescent="0.25">
      <c r="A11954" s="57">
        <v>49211701</v>
      </c>
      <c r="B11954" s="58" t="s">
        <v>10462</v>
      </c>
    </row>
    <row r="11955" spans="1:2" x14ac:dyDescent="0.25">
      <c r="A11955" s="57">
        <v>49211702</v>
      </c>
      <c r="B11955" s="58" t="s">
        <v>2982</v>
      </c>
    </row>
    <row r="11956" spans="1:2" x14ac:dyDescent="0.25">
      <c r="A11956" s="57">
        <v>49211703</v>
      </c>
      <c r="B11956" s="58" t="s">
        <v>11993</v>
      </c>
    </row>
    <row r="11957" spans="1:2" x14ac:dyDescent="0.25">
      <c r="A11957" s="57">
        <v>49211801</v>
      </c>
      <c r="B11957" s="58" t="s">
        <v>11389</v>
      </c>
    </row>
    <row r="11958" spans="1:2" x14ac:dyDescent="0.25">
      <c r="A11958" s="57">
        <v>49211802</v>
      </c>
      <c r="B11958" s="58" t="s">
        <v>4633</v>
      </c>
    </row>
    <row r="11959" spans="1:2" x14ac:dyDescent="0.25">
      <c r="A11959" s="57">
        <v>49211803</v>
      </c>
      <c r="B11959" s="58" t="s">
        <v>13268</v>
      </c>
    </row>
    <row r="11960" spans="1:2" x14ac:dyDescent="0.25">
      <c r="A11960" s="57">
        <v>49211804</v>
      </c>
      <c r="B11960" s="58" t="s">
        <v>13405</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10324</v>
      </c>
    </row>
    <row r="11964" spans="1:2" x14ac:dyDescent="0.25">
      <c r="A11964" s="57">
        <v>49221501</v>
      </c>
      <c r="B11964" s="58" t="s">
        <v>9358</v>
      </c>
    </row>
    <row r="11965" spans="1:2" x14ac:dyDescent="0.25">
      <c r="A11965" s="57">
        <v>49221502</v>
      </c>
      <c r="B11965" s="58" t="s">
        <v>14193</v>
      </c>
    </row>
    <row r="11966" spans="1:2" x14ac:dyDescent="0.25">
      <c r="A11966" s="57">
        <v>49221503</v>
      </c>
      <c r="B11966" s="58" t="s">
        <v>7169</v>
      </c>
    </row>
    <row r="11967" spans="1:2" x14ac:dyDescent="0.25">
      <c r="A11967" s="57">
        <v>49221504</v>
      </c>
      <c r="B11967" s="58" t="s">
        <v>12294</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4919</v>
      </c>
    </row>
    <row r="11971" spans="1:2" x14ac:dyDescent="0.25">
      <c r="A11971" s="57">
        <v>49221508</v>
      </c>
      <c r="B11971" s="58" t="s">
        <v>10844</v>
      </c>
    </row>
    <row r="11972" spans="1:2" x14ac:dyDescent="0.25">
      <c r="A11972" s="57">
        <v>49221509</v>
      </c>
      <c r="B11972" s="58" t="s">
        <v>3554</v>
      </c>
    </row>
    <row r="11973" spans="1:2" x14ac:dyDescent="0.25">
      <c r="A11973" s="57">
        <v>49221510</v>
      </c>
      <c r="B11973" s="58" t="s">
        <v>14666</v>
      </c>
    </row>
    <row r="11974" spans="1:2" x14ac:dyDescent="0.25">
      <c r="A11974" s="57">
        <v>49221511</v>
      </c>
      <c r="B11974" s="58" t="s">
        <v>14388</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14116</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12619</v>
      </c>
    </row>
    <row r="11984" spans="1:2" x14ac:dyDescent="0.25">
      <c r="A11984" s="57">
        <v>49241510</v>
      </c>
      <c r="B11984" s="58" t="s">
        <v>9701</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14488</v>
      </c>
    </row>
    <row r="11991" spans="1:2" x14ac:dyDescent="0.25">
      <c r="A11991" s="57">
        <v>49241703</v>
      </c>
      <c r="B11991" s="58" t="s">
        <v>17346</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10397</v>
      </c>
    </row>
    <row r="11995" spans="1:2" x14ac:dyDescent="0.25">
      <c r="A11995" s="57">
        <v>49241707</v>
      </c>
      <c r="B11995" s="58" t="s">
        <v>17205</v>
      </c>
    </row>
    <row r="11996" spans="1:2" x14ac:dyDescent="0.25">
      <c r="A11996" s="57">
        <v>49241708</v>
      </c>
      <c r="B11996" s="58" t="s">
        <v>13439</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10345</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10668</v>
      </c>
    </row>
    <row r="12005" spans="1:2" x14ac:dyDescent="0.25">
      <c r="A12005" s="57">
        <v>50101545</v>
      </c>
      <c r="B12005" s="58" t="s">
        <v>16667</v>
      </c>
    </row>
    <row r="12006" spans="1:2" x14ac:dyDescent="0.25">
      <c r="A12006" s="57">
        <v>50101634</v>
      </c>
      <c r="B12006" s="58" t="s">
        <v>5350</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17446</v>
      </c>
    </row>
    <row r="12011" spans="1:2" x14ac:dyDescent="0.25">
      <c r="A12011" s="57">
        <v>50111510</v>
      </c>
      <c r="B12011" s="58" t="s">
        <v>11388</v>
      </c>
    </row>
    <row r="12012" spans="1:2" x14ac:dyDescent="0.25">
      <c r="A12012" s="57">
        <v>50111511</v>
      </c>
      <c r="B12012" s="58" t="s">
        <v>4945</v>
      </c>
    </row>
    <row r="12013" spans="1:2" x14ac:dyDescent="0.25">
      <c r="A12013" s="57">
        <v>50111512</v>
      </c>
      <c r="B12013" s="58" t="s">
        <v>17662</v>
      </c>
    </row>
    <row r="12014" spans="1:2" x14ac:dyDescent="0.25">
      <c r="A12014" s="57">
        <v>50112001</v>
      </c>
      <c r="B12014" s="58" t="s">
        <v>14321</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9760</v>
      </c>
    </row>
    <row r="12023" spans="1:2" x14ac:dyDescent="0.25">
      <c r="A12023" s="57">
        <v>50121705</v>
      </c>
      <c r="B12023" s="58" t="s">
        <v>7111</v>
      </c>
    </row>
    <row r="12024" spans="1:2" x14ac:dyDescent="0.25">
      <c r="A12024" s="57">
        <v>50121706</v>
      </c>
      <c r="B12024" s="58" t="s">
        <v>10746</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9871</v>
      </c>
    </row>
    <row r="12028" spans="1:2" x14ac:dyDescent="0.25">
      <c r="A12028" s="57">
        <v>50121804</v>
      </c>
      <c r="B12028" s="58" t="s">
        <v>11176</v>
      </c>
    </row>
    <row r="12029" spans="1:2" x14ac:dyDescent="0.25">
      <c r="A12029" s="57">
        <v>50131606</v>
      </c>
      <c r="B12029" s="58" t="s">
        <v>11434</v>
      </c>
    </row>
    <row r="12030" spans="1:2" x14ac:dyDescent="0.25">
      <c r="A12030" s="57">
        <v>50131607</v>
      </c>
      <c r="B12030" s="58" t="s">
        <v>14113</v>
      </c>
    </row>
    <row r="12031" spans="1:2" x14ac:dyDescent="0.25">
      <c r="A12031" s="57">
        <v>50131608</v>
      </c>
      <c r="B12031" s="58" t="s">
        <v>14959</v>
      </c>
    </row>
    <row r="12032" spans="1:2" x14ac:dyDescent="0.25">
      <c r="A12032" s="57">
        <v>50131609</v>
      </c>
      <c r="B12032" s="58" t="s">
        <v>12119</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9861</v>
      </c>
    </row>
    <row r="12037" spans="1:2" x14ac:dyDescent="0.25">
      <c r="A12037" s="57">
        <v>50131703</v>
      </c>
      <c r="B12037" s="58" t="s">
        <v>12666</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8320</v>
      </c>
    </row>
    <row r="12041" spans="1:2" x14ac:dyDescent="0.25">
      <c r="A12041" s="57">
        <v>50151513</v>
      </c>
      <c r="B12041" s="58" t="s">
        <v>17866</v>
      </c>
    </row>
    <row r="12042" spans="1:2" x14ac:dyDescent="0.25">
      <c r="A12042" s="57">
        <v>50151514</v>
      </c>
      <c r="B12042" s="58" t="s">
        <v>11368</v>
      </c>
    </row>
    <row r="12043" spans="1:2" x14ac:dyDescent="0.25">
      <c r="A12043" s="57">
        <v>50151604</v>
      </c>
      <c r="B12043" s="58" t="s">
        <v>3235</v>
      </c>
    </row>
    <row r="12044" spans="1:2" x14ac:dyDescent="0.25">
      <c r="A12044" s="57">
        <v>50151605</v>
      </c>
      <c r="B12044" s="58" t="s">
        <v>13362</v>
      </c>
    </row>
    <row r="12045" spans="1:2" x14ac:dyDescent="0.25">
      <c r="A12045" s="57">
        <v>50161509</v>
      </c>
      <c r="B12045" s="58" t="s">
        <v>13765</v>
      </c>
    </row>
    <row r="12046" spans="1:2" x14ac:dyDescent="0.25">
      <c r="A12046" s="57">
        <v>50161510</v>
      </c>
      <c r="B12046" s="58" t="s">
        <v>12398</v>
      </c>
    </row>
    <row r="12047" spans="1:2" x14ac:dyDescent="0.25">
      <c r="A12047" s="57">
        <v>50161511</v>
      </c>
      <c r="B12047" s="58" t="s">
        <v>11552</v>
      </c>
    </row>
    <row r="12048" spans="1:2" x14ac:dyDescent="0.25">
      <c r="A12048" s="57">
        <v>50161512</v>
      </c>
      <c r="B12048" s="58" t="s">
        <v>8432</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9196</v>
      </c>
    </row>
    <row r="12053" spans="1:2" x14ac:dyDescent="0.25">
      <c r="A12053" s="57">
        <v>50171549</v>
      </c>
      <c r="B12053" s="58" t="s">
        <v>10699</v>
      </c>
    </row>
    <row r="12054" spans="1:2" x14ac:dyDescent="0.25">
      <c r="A12054" s="57">
        <v>50171550</v>
      </c>
      <c r="B12054" s="58" t="s">
        <v>9492</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4418</v>
      </c>
    </row>
    <row r="12059" spans="1:2" x14ac:dyDescent="0.25">
      <c r="A12059" s="57">
        <v>50171830</v>
      </c>
      <c r="B12059" s="58" t="s">
        <v>4946</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14085</v>
      </c>
    </row>
    <row r="12066" spans="1:2" x14ac:dyDescent="0.25">
      <c r="A12066" s="57">
        <v>50171904</v>
      </c>
      <c r="B12066" s="58" t="s">
        <v>17216</v>
      </c>
    </row>
    <row r="12067" spans="1:2" x14ac:dyDescent="0.25">
      <c r="A12067" s="57">
        <v>50181708</v>
      </c>
      <c r="B12067" s="58" t="s">
        <v>9132</v>
      </c>
    </row>
    <row r="12068" spans="1:2" x14ac:dyDescent="0.25">
      <c r="A12068" s="57">
        <v>50181709</v>
      </c>
      <c r="B12068" s="58" t="s">
        <v>8794</v>
      </c>
    </row>
    <row r="12069" spans="1:2" x14ac:dyDescent="0.25">
      <c r="A12069" s="57">
        <v>50181901</v>
      </c>
      <c r="B12069" s="58" t="s">
        <v>11696</v>
      </c>
    </row>
    <row r="12070" spans="1:2" x14ac:dyDescent="0.25">
      <c r="A12070" s="57">
        <v>50181902</v>
      </c>
      <c r="B12070" s="58" t="s">
        <v>11541</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9452</v>
      </c>
    </row>
    <row r="12077" spans="1:2" x14ac:dyDescent="0.25">
      <c r="A12077" s="57">
        <v>50181909</v>
      </c>
      <c r="B12077" s="58" t="s">
        <v>5447</v>
      </c>
    </row>
    <row r="12078" spans="1:2" x14ac:dyDescent="0.25">
      <c r="A12078" s="57">
        <v>50182001</v>
      </c>
      <c r="B12078" s="58" t="s">
        <v>10618</v>
      </c>
    </row>
    <row r="12079" spans="1:2" x14ac:dyDescent="0.25">
      <c r="A12079" s="57">
        <v>50182002</v>
      </c>
      <c r="B12079" s="58" t="s">
        <v>7368</v>
      </c>
    </row>
    <row r="12080" spans="1:2" x14ac:dyDescent="0.25">
      <c r="A12080" s="57">
        <v>50182003</v>
      </c>
      <c r="B12080" s="58" t="s">
        <v>9802</v>
      </c>
    </row>
    <row r="12081" spans="1:2" x14ac:dyDescent="0.25">
      <c r="A12081" s="57">
        <v>50182004</v>
      </c>
      <c r="B12081" s="58" t="s">
        <v>17580</v>
      </c>
    </row>
    <row r="12082" spans="1:2" x14ac:dyDescent="0.25">
      <c r="A12082" s="57">
        <v>50191505</v>
      </c>
      <c r="B12082" s="58" t="s">
        <v>11862</v>
      </c>
    </row>
    <row r="12083" spans="1:2" x14ac:dyDescent="0.25">
      <c r="A12083" s="57">
        <v>50191506</v>
      </c>
      <c r="B12083" s="58" t="s">
        <v>11805</v>
      </c>
    </row>
    <row r="12084" spans="1:2" x14ac:dyDescent="0.25">
      <c r="A12084" s="57">
        <v>50191507</v>
      </c>
      <c r="B12084" s="58" t="s">
        <v>17257</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17335</v>
      </c>
    </row>
    <row r="12092" spans="1:2" x14ac:dyDescent="0.25">
      <c r="A12092" s="57">
        <v>50192304</v>
      </c>
      <c r="B12092" s="58" t="s">
        <v>13627</v>
      </c>
    </row>
    <row r="12093" spans="1:2" x14ac:dyDescent="0.25">
      <c r="A12093" s="57">
        <v>50192401</v>
      </c>
      <c r="B12093" s="58" t="s">
        <v>10171</v>
      </c>
    </row>
    <row r="12094" spans="1:2" x14ac:dyDescent="0.25">
      <c r="A12094" s="57">
        <v>50192402</v>
      </c>
      <c r="B12094" s="58" t="s">
        <v>13784</v>
      </c>
    </row>
    <row r="12095" spans="1:2" x14ac:dyDescent="0.25">
      <c r="A12095" s="57">
        <v>50192403</v>
      </c>
      <c r="B12095" s="58" t="s">
        <v>2376</v>
      </c>
    </row>
    <row r="12096" spans="1:2" x14ac:dyDescent="0.25">
      <c r="A12096" s="57">
        <v>50192404</v>
      </c>
      <c r="B12096" s="58" t="s">
        <v>9721</v>
      </c>
    </row>
    <row r="12097" spans="1:2" x14ac:dyDescent="0.25">
      <c r="A12097" s="57">
        <v>50192501</v>
      </c>
      <c r="B12097" s="58" t="s">
        <v>11059</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13023</v>
      </c>
    </row>
    <row r="12101" spans="1:2" x14ac:dyDescent="0.25">
      <c r="A12101" s="57">
        <v>50192601</v>
      </c>
      <c r="B12101" s="58" t="s">
        <v>17331</v>
      </c>
    </row>
    <row r="12102" spans="1:2" x14ac:dyDescent="0.25">
      <c r="A12102" s="57">
        <v>50192602</v>
      </c>
      <c r="B12102" s="58" t="s">
        <v>10865</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14454</v>
      </c>
    </row>
    <row r="12106" spans="1:2" x14ac:dyDescent="0.25">
      <c r="A12106" s="57">
        <v>50192703</v>
      </c>
      <c r="B12106" s="58" t="s">
        <v>10418</v>
      </c>
    </row>
    <row r="12107" spans="1:2" x14ac:dyDescent="0.25">
      <c r="A12107" s="57">
        <v>50192801</v>
      </c>
      <c r="B12107" s="58" t="s">
        <v>13945</v>
      </c>
    </row>
    <row r="12108" spans="1:2" x14ac:dyDescent="0.25">
      <c r="A12108" s="57">
        <v>50192802</v>
      </c>
      <c r="B12108" s="58" t="s">
        <v>14363</v>
      </c>
    </row>
    <row r="12109" spans="1:2" x14ac:dyDescent="0.25">
      <c r="A12109" s="57">
        <v>50192803</v>
      </c>
      <c r="B12109" s="58" t="s">
        <v>18642</v>
      </c>
    </row>
    <row r="12110" spans="1:2" x14ac:dyDescent="0.25">
      <c r="A12110" s="57">
        <v>50192901</v>
      </c>
      <c r="B12110" s="58" t="s">
        <v>10465</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11778</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11291</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10434</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10391</v>
      </c>
    </row>
    <row r="12125" spans="1:2" x14ac:dyDescent="0.25">
      <c r="A12125" s="57">
        <v>50201709</v>
      </c>
      <c r="B12125" s="58" t="s">
        <v>6913</v>
      </c>
    </row>
    <row r="12126" spans="1:2" x14ac:dyDescent="0.25">
      <c r="A12126" s="57">
        <v>50201710</v>
      </c>
      <c r="B12126" s="58" t="s">
        <v>12489</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9284</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11531</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14477</v>
      </c>
    </row>
    <row r="12140" spans="1:2" x14ac:dyDescent="0.25">
      <c r="A12140" s="57">
        <v>50202303</v>
      </c>
      <c r="B12140" s="58" t="s">
        <v>1769</v>
      </c>
    </row>
    <row r="12141" spans="1:2" x14ac:dyDescent="0.25">
      <c r="A12141" s="57">
        <v>50202304</v>
      </c>
      <c r="B12141" s="58" t="s">
        <v>14409</v>
      </c>
    </row>
    <row r="12142" spans="1:2" x14ac:dyDescent="0.25">
      <c r="A12142" s="57">
        <v>50202305</v>
      </c>
      <c r="B12142" s="58" t="s">
        <v>6270</v>
      </c>
    </row>
    <row r="12143" spans="1:2" x14ac:dyDescent="0.25">
      <c r="A12143" s="57">
        <v>50202306</v>
      </c>
      <c r="B12143" s="58" t="s">
        <v>2740</v>
      </c>
    </row>
    <row r="12144" spans="1:2" x14ac:dyDescent="0.25">
      <c r="A12144" s="57">
        <v>50202307</v>
      </c>
      <c r="B12144" s="58" t="s">
        <v>9312</v>
      </c>
    </row>
    <row r="12145" spans="1:2" x14ac:dyDescent="0.25">
      <c r="A12145" s="57">
        <v>50202308</v>
      </c>
      <c r="B12145" s="58" t="s">
        <v>17843</v>
      </c>
    </row>
    <row r="12146" spans="1:2" x14ac:dyDescent="0.25">
      <c r="A12146" s="57">
        <v>50202309</v>
      </c>
      <c r="B12146" s="58" t="s">
        <v>11832</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14533</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13380</v>
      </c>
    </row>
    <row r="12159" spans="1:2" x14ac:dyDescent="0.25">
      <c r="A12159" s="57">
        <v>50211612</v>
      </c>
      <c r="B12159" s="58" t="s">
        <v>6587</v>
      </c>
    </row>
    <row r="12160" spans="1:2" x14ac:dyDescent="0.25">
      <c r="A12160" s="57">
        <v>50221001</v>
      </c>
      <c r="B12160" s="58" t="s">
        <v>4407</v>
      </c>
    </row>
    <row r="12161" spans="1:2" x14ac:dyDescent="0.25">
      <c r="A12161" s="57">
        <v>50221002</v>
      </c>
      <c r="B12161" s="58" t="s">
        <v>13418</v>
      </c>
    </row>
    <row r="12162" spans="1:2" x14ac:dyDescent="0.25">
      <c r="A12162" s="57">
        <v>50221101</v>
      </c>
      <c r="B12162" s="58" t="s">
        <v>6764</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10078</v>
      </c>
    </row>
    <row r="12170" spans="1:2" x14ac:dyDescent="0.25">
      <c r="A12170" s="57">
        <v>51101509</v>
      </c>
      <c r="B12170" s="58" t="s">
        <v>9767</v>
      </c>
    </row>
    <row r="12171" spans="1:2" x14ac:dyDescent="0.25">
      <c r="A12171" s="57">
        <v>51101510</v>
      </c>
      <c r="B12171" s="58" t="s">
        <v>2907</v>
      </c>
    </row>
    <row r="12172" spans="1:2" x14ac:dyDescent="0.25">
      <c r="A12172" s="57">
        <v>51101511</v>
      </c>
      <c r="B12172" s="58" t="s">
        <v>14517</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9108</v>
      </c>
    </row>
    <row r="12176" spans="1:2" x14ac:dyDescent="0.25">
      <c r="A12176" s="57">
        <v>51101515</v>
      </c>
      <c r="B12176" s="58" t="s">
        <v>17318</v>
      </c>
    </row>
    <row r="12177" spans="1:2" x14ac:dyDescent="0.25">
      <c r="A12177" s="57">
        <v>51101516</v>
      </c>
      <c r="B12177" s="58" t="s">
        <v>12601</v>
      </c>
    </row>
    <row r="12178" spans="1:2" x14ac:dyDescent="0.25">
      <c r="A12178" s="57">
        <v>51101518</v>
      </c>
      <c r="B12178" s="58" t="s">
        <v>7887</v>
      </c>
    </row>
    <row r="12179" spans="1:2" x14ac:dyDescent="0.25">
      <c r="A12179" s="57">
        <v>51101519</v>
      </c>
      <c r="B12179" s="58" t="s">
        <v>17907</v>
      </c>
    </row>
    <row r="12180" spans="1:2" x14ac:dyDescent="0.25">
      <c r="A12180" s="57">
        <v>51101521</v>
      </c>
      <c r="B12180" s="58" t="s">
        <v>4550</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10312</v>
      </c>
    </row>
    <row r="12184" spans="1:2" x14ac:dyDescent="0.25">
      <c r="A12184" s="57">
        <v>51101525</v>
      </c>
      <c r="B12184" s="58" t="s">
        <v>12407</v>
      </c>
    </row>
    <row r="12185" spans="1:2" x14ac:dyDescent="0.25">
      <c r="A12185" s="57">
        <v>51101526</v>
      </c>
      <c r="B12185" s="58" t="s">
        <v>14694</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12526</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12385</v>
      </c>
    </row>
    <row r="12192" spans="1:2" x14ac:dyDescent="0.25">
      <c r="A12192" s="57">
        <v>51101534</v>
      </c>
      <c r="B12192" s="58" t="s">
        <v>17301</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8502</v>
      </c>
    </row>
    <row r="12196" spans="1:2" x14ac:dyDescent="0.25">
      <c r="A12196" s="57">
        <v>51101538</v>
      </c>
      <c r="B12196" s="58" t="s">
        <v>10294</v>
      </c>
    </row>
    <row r="12197" spans="1:2" x14ac:dyDescent="0.25">
      <c r="A12197" s="57">
        <v>51101539</v>
      </c>
      <c r="B12197" s="58" t="s">
        <v>17816</v>
      </c>
    </row>
    <row r="12198" spans="1:2" x14ac:dyDescent="0.25">
      <c r="A12198" s="57">
        <v>51101540</v>
      </c>
      <c r="B12198" s="58" t="s">
        <v>9832</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13310</v>
      </c>
    </row>
    <row r="12203" spans="1:2" x14ac:dyDescent="0.25">
      <c r="A12203" s="57">
        <v>51101545</v>
      </c>
      <c r="B12203" s="58" t="s">
        <v>10114</v>
      </c>
    </row>
    <row r="12204" spans="1:2" x14ac:dyDescent="0.25">
      <c r="A12204" s="57">
        <v>51101546</v>
      </c>
      <c r="B12204" s="58" t="s">
        <v>2167</v>
      </c>
    </row>
    <row r="12205" spans="1:2" x14ac:dyDescent="0.25">
      <c r="A12205" s="57">
        <v>51101547</v>
      </c>
      <c r="B12205" s="58" t="s">
        <v>9641</v>
      </c>
    </row>
    <row r="12206" spans="1:2" x14ac:dyDescent="0.25">
      <c r="A12206" s="57">
        <v>51101548</v>
      </c>
      <c r="B12206" s="58" t="s">
        <v>12212</v>
      </c>
    </row>
    <row r="12207" spans="1:2" x14ac:dyDescent="0.25">
      <c r="A12207" s="57">
        <v>51101549</v>
      </c>
      <c r="B12207" s="58" t="s">
        <v>10286</v>
      </c>
    </row>
    <row r="12208" spans="1:2" x14ac:dyDescent="0.25">
      <c r="A12208" s="57">
        <v>51101550</v>
      </c>
      <c r="B12208" s="58" t="s">
        <v>8488</v>
      </c>
    </row>
    <row r="12209" spans="1:2" x14ac:dyDescent="0.25">
      <c r="A12209" s="57">
        <v>51101551</v>
      </c>
      <c r="B12209" s="58" t="s">
        <v>11419</v>
      </c>
    </row>
    <row r="12210" spans="1:2" x14ac:dyDescent="0.25">
      <c r="A12210" s="57">
        <v>51101552</v>
      </c>
      <c r="B12210" s="58" t="s">
        <v>326</v>
      </c>
    </row>
    <row r="12211" spans="1:2" x14ac:dyDescent="0.25">
      <c r="A12211" s="57">
        <v>51101553</v>
      </c>
      <c r="B12211" s="58" t="s">
        <v>11065</v>
      </c>
    </row>
    <row r="12212" spans="1:2" x14ac:dyDescent="0.25">
      <c r="A12212" s="57">
        <v>51101554</v>
      </c>
      <c r="B12212" s="58" t="s">
        <v>11129</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14220</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4741</v>
      </c>
    </row>
    <row r="12227" spans="1:2" x14ac:dyDescent="0.25">
      <c r="A12227" s="57">
        <v>51101569</v>
      </c>
      <c r="B12227" s="58" t="s">
        <v>11661</v>
      </c>
    </row>
    <row r="12228" spans="1:2" x14ac:dyDescent="0.25">
      <c r="A12228" s="57">
        <v>51101570</v>
      </c>
      <c r="B12228" s="58" t="s">
        <v>18568</v>
      </c>
    </row>
    <row r="12229" spans="1:2" x14ac:dyDescent="0.25">
      <c r="A12229" s="57">
        <v>51101571</v>
      </c>
      <c r="B12229" s="58" t="s">
        <v>11807</v>
      </c>
    </row>
    <row r="12230" spans="1:2" x14ac:dyDescent="0.25">
      <c r="A12230" s="57">
        <v>51101572</v>
      </c>
      <c r="B12230" s="58" t="s">
        <v>9606</v>
      </c>
    </row>
    <row r="12231" spans="1:2" x14ac:dyDescent="0.25">
      <c r="A12231" s="57">
        <v>51101573</v>
      </c>
      <c r="B12231" s="58" t="s">
        <v>13130</v>
      </c>
    </row>
    <row r="12232" spans="1:2" x14ac:dyDescent="0.25">
      <c r="A12232" s="57">
        <v>51101574</v>
      </c>
      <c r="B12232" s="58" t="s">
        <v>15357</v>
      </c>
    </row>
    <row r="12233" spans="1:2" x14ac:dyDescent="0.25">
      <c r="A12233" s="57">
        <v>51101575</v>
      </c>
      <c r="B12233" s="58" t="s">
        <v>10570</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13854</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4965</v>
      </c>
    </row>
    <row r="12243" spans="1:2" x14ac:dyDescent="0.25">
      <c r="A12243" s="57">
        <v>51101585</v>
      </c>
      <c r="B12243" s="58" t="s">
        <v>4832</v>
      </c>
    </row>
    <row r="12244" spans="1:2" x14ac:dyDescent="0.25">
      <c r="A12244" s="57">
        <v>51101586</v>
      </c>
      <c r="B12244" s="58" t="s">
        <v>1</v>
      </c>
    </row>
    <row r="12245" spans="1:2" x14ac:dyDescent="0.25">
      <c r="A12245" s="57">
        <v>51101587</v>
      </c>
      <c r="B12245" s="58" t="s">
        <v>13508</v>
      </c>
    </row>
    <row r="12246" spans="1:2" x14ac:dyDescent="0.25">
      <c r="A12246" s="57">
        <v>51101588</v>
      </c>
      <c r="B12246" s="58" t="s">
        <v>1011</v>
      </c>
    </row>
    <row r="12247" spans="1:2" x14ac:dyDescent="0.25">
      <c r="A12247" s="57">
        <v>51101589</v>
      </c>
      <c r="B12247" s="58" t="s">
        <v>9324</v>
      </c>
    </row>
    <row r="12248" spans="1:2" x14ac:dyDescent="0.25">
      <c r="A12248" s="57">
        <v>51101590</v>
      </c>
      <c r="B12248" s="58" t="s">
        <v>4224</v>
      </c>
    </row>
    <row r="12249" spans="1:2" x14ac:dyDescent="0.25">
      <c r="A12249" s="57">
        <v>51101591</v>
      </c>
      <c r="B12249" s="58" t="s">
        <v>13428</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13916</v>
      </c>
    </row>
    <row r="12254" spans="1:2" x14ac:dyDescent="0.25">
      <c r="A12254" s="57">
        <v>51101596</v>
      </c>
      <c r="B12254" s="58" t="s">
        <v>5288</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12699</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9789</v>
      </c>
    </row>
    <row r="12262" spans="1:2" x14ac:dyDescent="0.25">
      <c r="A12262" s="57">
        <v>51101606</v>
      </c>
      <c r="B12262" s="58" t="s">
        <v>12975</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6142</v>
      </c>
    </row>
    <row r="12269" spans="1:2" x14ac:dyDescent="0.25">
      <c r="A12269" s="57">
        <v>51101616</v>
      </c>
      <c r="B12269" s="58" t="s">
        <v>17220</v>
      </c>
    </row>
    <row r="12270" spans="1:2" x14ac:dyDescent="0.25">
      <c r="A12270" s="57">
        <v>51101617</v>
      </c>
      <c r="B12270" s="58" t="s">
        <v>4271</v>
      </c>
    </row>
    <row r="12271" spans="1:2" x14ac:dyDescent="0.25">
      <c r="A12271" s="57">
        <v>51101618</v>
      </c>
      <c r="B12271" s="58" t="s">
        <v>9282</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11118</v>
      </c>
    </row>
    <row r="12277" spans="1:2" x14ac:dyDescent="0.25">
      <c r="A12277" s="57">
        <v>51101630</v>
      </c>
      <c r="B12277" s="58" t="s">
        <v>14552</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9670</v>
      </c>
    </row>
    <row r="12283" spans="1:2" x14ac:dyDescent="0.25">
      <c r="A12283" s="57">
        <v>51101706</v>
      </c>
      <c r="B12283" s="58" t="s">
        <v>11683</v>
      </c>
    </row>
    <row r="12284" spans="1:2" x14ac:dyDescent="0.25">
      <c r="A12284" s="57">
        <v>51101707</v>
      </c>
      <c r="B12284" s="58" t="s">
        <v>10500</v>
      </c>
    </row>
    <row r="12285" spans="1:2" x14ac:dyDescent="0.25">
      <c r="A12285" s="57">
        <v>51101708</v>
      </c>
      <c r="B12285" s="58" t="s">
        <v>5951</v>
      </c>
    </row>
    <row r="12286" spans="1:2" x14ac:dyDescent="0.25">
      <c r="A12286" s="57">
        <v>51101709</v>
      </c>
      <c r="B12286" s="58" t="s">
        <v>14744</v>
      </c>
    </row>
    <row r="12287" spans="1:2" x14ac:dyDescent="0.25">
      <c r="A12287" s="57">
        <v>51101710</v>
      </c>
      <c r="B12287" s="58" t="s">
        <v>10079</v>
      </c>
    </row>
    <row r="12288" spans="1:2" x14ac:dyDescent="0.25">
      <c r="A12288" s="57">
        <v>51101711</v>
      </c>
      <c r="B12288" s="58" t="s">
        <v>15618</v>
      </c>
    </row>
    <row r="12289" spans="1:2" x14ac:dyDescent="0.25">
      <c r="A12289" s="57">
        <v>51101712</v>
      </c>
      <c r="B12289" s="58" t="s">
        <v>10438</v>
      </c>
    </row>
    <row r="12290" spans="1:2" x14ac:dyDescent="0.25">
      <c r="A12290" s="57">
        <v>51101713</v>
      </c>
      <c r="B12290" s="58" t="s">
        <v>10631</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17410</v>
      </c>
    </row>
    <row r="12294" spans="1:2" x14ac:dyDescent="0.25">
      <c r="A12294" s="57">
        <v>51101717</v>
      </c>
      <c r="B12294" s="58" t="s">
        <v>6874</v>
      </c>
    </row>
    <row r="12295" spans="1:2" x14ac:dyDescent="0.25">
      <c r="A12295" s="57">
        <v>51101718</v>
      </c>
      <c r="B12295" s="58" t="s">
        <v>4798</v>
      </c>
    </row>
    <row r="12296" spans="1:2" x14ac:dyDescent="0.25">
      <c r="A12296" s="57">
        <v>51101719</v>
      </c>
      <c r="B12296" s="58" t="s">
        <v>9975</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9645</v>
      </c>
    </row>
    <row r="12300" spans="1:2" x14ac:dyDescent="0.25">
      <c r="A12300" s="57">
        <v>51101803</v>
      </c>
      <c r="B12300" s="58" t="s">
        <v>14063</v>
      </c>
    </row>
    <row r="12301" spans="1:2" x14ac:dyDescent="0.25">
      <c r="A12301" s="57">
        <v>51101804</v>
      </c>
      <c r="B12301" s="58" t="s">
        <v>14154</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8935</v>
      </c>
    </row>
    <row r="12305" spans="1:2" x14ac:dyDescent="0.25">
      <c r="A12305" s="57">
        <v>51101808</v>
      </c>
      <c r="B12305" s="58" t="s">
        <v>12510</v>
      </c>
    </row>
    <row r="12306" spans="1:2" x14ac:dyDescent="0.25">
      <c r="A12306" s="57">
        <v>51101809</v>
      </c>
      <c r="B12306" s="58" t="s">
        <v>4104</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6068</v>
      </c>
    </row>
    <row r="12310" spans="1:2" x14ac:dyDescent="0.25">
      <c r="A12310" s="57">
        <v>51101813</v>
      </c>
      <c r="B12310" s="58" t="s">
        <v>14639</v>
      </c>
    </row>
    <row r="12311" spans="1:2" x14ac:dyDescent="0.25">
      <c r="A12311" s="57">
        <v>51101814</v>
      </c>
      <c r="B12311" s="58" t="s">
        <v>12798</v>
      </c>
    </row>
    <row r="12312" spans="1:2" x14ac:dyDescent="0.25">
      <c r="A12312" s="57">
        <v>51101815</v>
      </c>
      <c r="B12312" s="58" t="s">
        <v>17277</v>
      </c>
    </row>
    <row r="12313" spans="1:2" x14ac:dyDescent="0.25">
      <c r="A12313" s="57">
        <v>51101816</v>
      </c>
      <c r="B12313" s="58" t="s">
        <v>9892</v>
      </c>
    </row>
    <row r="12314" spans="1:2" x14ac:dyDescent="0.25">
      <c r="A12314" s="57">
        <v>51101817</v>
      </c>
      <c r="B12314" s="58" t="s">
        <v>15261</v>
      </c>
    </row>
    <row r="12315" spans="1:2" x14ac:dyDescent="0.25">
      <c r="A12315" s="57">
        <v>51101818</v>
      </c>
      <c r="B12315" s="58" t="s">
        <v>11911</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11141</v>
      </c>
    </row>
    <row r="12321" spans="1:2" x14ac:dyDescent="0.25">
      <c r="A12321" s="57">
        <v>51101826</v>
      </c>
      <c r="B12321" s="58" t="s">
        <v>3263</v>
      </c>
    </row>
    <row r="12322" spans="1:2" x14ac:dyDescent="0.25">
      <c r="A12322" s="57">
        <v>51101827</v>
      </c>
      <c r="B12322" s="58" t="s">
        <v>10216</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8875</v>
      </c>
    </row>
    <row r="12326" spans="1:2" x14ac:dyDescent="0.25">
      <c r="A12326" s="57">
        <v>51101831</v>
      </c>
      <c r="B12326" s="58" t="s">
        <v>4829</v>
      </c>
    </row>
    <row r="12327" spans="1:2" x14ac:dyDescent="0.25">
      <c r="A12327" s="57">
        <v>51101832</v>
      </c>
      <c r="B12327" s="58" t="s">
        <v>13176</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12746</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12221</v>
      </c>
    </row>
    <row r="12340" spans="1:2" x14ac:dyDescent="0.25">
      <c r="A12340" s="57">
        <v>51101910</v>
      </c>
      <c r="B12340" s="58" t="s">
        <v>16506</v>
      </c>
    </row>
    <row r="12341" spans="1:2" x14ac:dyDescent="0.25">
      <c r="A12341" s="57">
        <v>51101911</v>
      </c>
      <c r="B12341" s="58" t="s">
        <v>10416</v>
      </c>
    </row>
    <row r="12342" spans="1:2" x14ac:dyDescent="0.25">
      <c r="A12342" s="57">
        <v>51101912</v>
      </c>
      <c r="B12342" s="58" t="s">
        <v>16978</v>
      </c>
    </row>
    <row r="12343" spans="1:2" x14ac:dyDescent="0.25">
      <c r="A12343" s="57">
        <v>51102001</v>
      </c>
      <c r="B12343" s="58" t="s">
        <v>14690</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13527</v>
      </c>
    </row>
    <row r="12349" spans="1:2" x14ac:dyDescent="0.25">
      <c r="A12349" s="57">
        <v>51102007</v>
      </c>
      <c r="B12349" s="58" t="s">
        <v>15042</v>
      </c>
    </row>
    <row r="12350" spans="1:2" x14ac:dyDescent="0.25">
      <c r="A12350" s="57">
        <v>51102008</v>
      </c>
      <c r="B12350" s="58" t="s">
        <v>11038</v>
      </c>
    </row>
    <row r="12351" spans="1:2" x14ac:dyDescent="0.25">
      <c r="A12351" s="57">
        <v>51102009</v>
      </c>
      <c r="B12351" s="58" t="s">
        <v>12401</v>
      </c>
    </row>
    <row r="12352" spans="1:2" x14ac:dyDescent="0.25">
      <c r="A12352" s="57">
        <v>51102101</v>
      </c>
      <c r="B12352" s="58" t="s">
        <v>14425</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9471</v>
      </c>
    </row>
    <row r="12358" spans="1:2" x14ac:dyDescent="0.25">
      <c r="A12358" s="57">
        <v>51102205</v>
      </c>
      <c r="B12358" s="58" t="s">
        <v>5149</v>
      </c>
    </row>
    <row r="12359" spans="1:2" x14ac:dyDescent="0.25">
      <c r="A12359" s="57">
        <v>51102206</v>
      </c>
      <c r="B12359" s="58" t="s">
        <v>9822</v>
      </c>
    </row>
    <row r="12360" spans="1:2" x14ac:dyDescent="0.25">
      <c r="A12360" s="57">
        <v>51102207</v>
      </c>
      <c r="B12360" s="58" t="s">
        <v>4398</v>
      </c>
    </row>
    <row r="12361" spans="1:2" x14ac:dyDescent="0.25">
      <c r="A12361" s="57">
        <v>51102208</v>
      </c>
      <c r="B12361" s="58" t="s">
        <v>10842</v>
      </c>
    </row>
    <row r="12362" spans="1:2" x14ac:dyDescent="0.25">
      <c r="A12362" s="57">
        <v>51102209</v>
      </c>
      <c r="B12362" s="58" t="s">
        <v>4963</v>
      </c>
    </row>
    <row r="12363" spans="1:2" x14ac:dyDescent="0.25">
      <c r="A12363" s="57">
        <v>51102211</v>
      </c>
      <c r="B12363" s="58" t="s">
        <v>5476</v>
      </c>
    </row>
    <row r="12364" spans="1:2" x14ac:dyDescent="0.25">
      <c r="A12364" s="57">
        <v>51102212</v>
      </c>
      <c r="B12364" s="58" t="s">
        <v>15982</v>
      </c>
    </row>
    <row r="12365" spans="1:2" x14ac:dyDescent="0.25">
      <c r="A12365" s="57">
        <v>51102213</v>
      </c>
      <c r="B12365" s="58" t="s">
        <v>12747</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10440</v>
      </c>
    </row>
    <row r="12369" spans="1:2" x14ac:dyDescent="0.25">
      <c r="A12369" s="57">
        <v>51102305</v>
      </c>
      <c r="B12369" s="58" t="s">
        <v>13235</v>
      </c>
    </row>
    <row r="12370" spans="1:2" x14ac:dyDescent="0.25">
      <c r="A12370" s="57">
        <v>51102306</v>
      </c>
      <c r="B12370" s="58" t="s">
        <v>10520</v>
      </c>
    </row>
    <row r="12371" spans="1:2" x14ac:dyDescent="0.25">
      <c r="A12371" s="57">
        <v>51102307</v>
      </c>
      <c r="B12371" s="58" t="s">
        <v>11751</v>
      </c>
    </row>
    <row r="12372" spans="1:2" x14ac:dyDescent="0.25">
      <c r="A12372" s="57">
        <v>51102308</v>
      </c>
      <c r="B12372" s="58" t="s">
        <v>17320</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9627</v>
      </c>
    </row>
    <row r="12376" spans="1:2" x14ac:dyDescent="0.25">
      <c r="A12376" s="57">
        <v>51102312</v>
      </c>
      <c r="B12376" s="58" t="s">
        <v>9441</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9203</v>
      </c>
    </row>
    <row r="12380" spans="1:2" x14ac:dyDescent="0.25">
      <c r="A12380" s="57">
        <v>51102316</v>
      </c>
      <c r="B12380" s="58" t="s">
        <v>9386</v>
      </c>
    </row>
    <row r="12381" spans="1:2" x14ac:dyDescent="0.25">
      <c r="A12381" s="57">
        <v>51102317</v>
      </c>
      <c r="B12381" s="58" t="s">
        <v>9985</v>
      </c>
    </row>
    <row r="12382" spans="1:2" x14ac:dyDescent="0.25">
      <c r="A12382" s="57">
        <v>51102318</v>
      </c>
      <c r="B12382" s="58" t="s">
        <v>1622</v>
      </c>
    </row>
    <row r="12383" spans="1:2" x14ac:dyDescent="0.25">
      <c r="A12383" s="57">
        <v>51102319</v>
      </c>
      <c r="B12383" s="58" t="s">
        <v>10754</v>
      </c>
    </row>
    <row r="12384" spans="1:2" x14ac:dyDescent="0.25">
      <c r="A12384" s="57">
        <v>51102320</v>
      </c>
      <c r="B12384" s="58" t="s">
        <v>14322</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8754</v>
      </c>
    </row>
    <row r="12389" spans="1:2" x14ac:dyDescent="0.25">
      <c r="A12389" s="57">
        <v>51102325</v>
      </c>
      <c r="B12389" s="58" t="s">
        <v>18819</v>
      </c>
    </row>
    <row r="12390" spans="1:2" x14ac:dyDescent="0.25">
      <c r="A12390" s="57">
        <v>51102326</v>
      </c>
      <c r="B12390" s="58" t="s">
        <v>5462</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14342</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4308</v>
      </c>
    </row>
    <row r="12403" spans="1:2" x14ac:dyDescent="0.25">
      <c r="A12403" s="57">
        <v>51102502</v>
      </c>
      <c r="B12403" s="58" t="s">
        <v>12620</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12370</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14714</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12344</v>
      </c>
    </row>
    <row r="12413" spans="1:2" x14ac:dyDescent="0.25">
      <c r="A12413" s="57">
        <v>51102707</v>
      </c>
      <c r="B12413" s="58" t="s">
        <v>15868</v>
      </c>
    </row>
    <row r="12414" spans="1:2" x14ac:dyDescent="0.25">
      <c r="A12414" s="57">
        <v>51102708</v>
      </c>
      <c r="B12414" s="58" t="s">
        <v>5344</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13186</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12063</v>
      </c>
    </row>
    <row r="12422" spans="1:2" x14ac:dyDescent="0.25">
      <c r="A12422" s="57">
        <v>51102717</v>
      </c>
      <c r="B12422" s="58" t="s">
        <v>8775</v>
      </c>
    </row>
    <row r="12423" spans="1:2" x14ac:dyDescent="0.25">
      <c r="A12423" s="57">
        <v>51102718</v>
      </c>
      <c r="B12423" s="58" t="s">
        <v>10196</v>
      </c>
    </row>
    <row r="12424" spans="1:2" x14ac:dyDescent="0.25">
      <c r="A12424" s="57">
        <v>51102719</v>
      </c>
      <c r="B12424" s="58" t="s">
        <v>3381</v>
      </c>
    </row>
    <row r="12425" spans="1:2" x14ac:dyDescent="0.25">
      <c r="A12425" s="57">
        <v>51102720</v>
      </c>
      <c r="B12425" s="58" t="s">
        <v>14630</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7499</v>
      </c>
    </row>
    <row r="12430" spans="1:2" x14ac:dyDescent="0.25">
      <c r="A12430" s="57">
        <v>51102725</v>
      </c>
      <c r="B12430" s="58" t="s">
        <v>13452</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11029</v>
      </c>
    </row>
    <row r="12436" spans="1:2" x14ac:dyDescent="0.25">
      <c r="A12436" s="57">
        <v>51111501</v>
      </c>
      <c r="B12436" s="58" t="s">
        <v>11201</v>
      </c>
    </row>
    <row r="12437" spans="1:2" x14ac:dyDescent="0.25">
      <c r="A12437" s="57">
        <v>51111502</v>
      </c>
      <c r="B12437" s="58" t="s">
        <v>5833</v>
      </c>
    </row>
    <row r="12438" spans="1:2" x14ac:dyDescent="0.25">
      <c r="A12438" s="57">
        <v>51111503</v>
      </c>
      <c r="B12438" s="58" t="s">
        <v>6840</v>
      </c>
    </row>
    <row r="12439" spans="1:2" x14ac:dyDescent="0.25">
      <c r="A12439" s="57">
        <v>51111504</v>
      </c>
      <c r="B12439" s="58" t="s">
        <v>10652</v>
      </c>
    </row>
    <row r="12440" spans="1:2" x14ac:dyDescent="0.25">
      <c r="A12440" s="57">
        <v>51111505</v>
      </c>
      <c r="B12440" s="58" t="s">
        <v>15056</v>
      </c>
    </row>
    <row r="12441" spans="1:2" x14ac:dyDescent="0.25">
      <c r="A12441" s="57">
        <v>51111506</v>
      </c>
      <c r="B12441" s="58" t="s">
        <v>8821</v>
      </c>
    </row>
    <row r="12442" spans="1:2" x14ac:dyDescent="0.25">
      <c r="A12442" s="57">
        <v>51111507</v>
      </c>
      <c r="B12442" s="58" t="s">
        <v>10537</v>
      </c>
    </row>
    <row r="12443" spans="1:2" x14ac:dyDescent="0.25">
      <c r="A12443" s="57">
        <v>51111508</v>
      </c>
      <c r="B12443" s="58" t="s">
        <v>5062</v>
      </c>
    </row>
    <row r="12444" spans="1:2" x14ac:dyDescent="0.25">
      <c r="A12444" s="57">
        <v>51111509</v>
      </c>
      <c r="B12444" s="58" t="s">
        <v>11611</v>
      </c>
    </row>
    <row r="12445" spans="1:2" x14ac:dyDescent="0.25">
      <c r="A12445" s="57">
        <v>51111510</v>
      </c>
      <c r="B12445" s="58" t="s">
        <v>12288</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8345</v>
      </c>
    </row>
    <row r="12453" spans="1:2" x14ac:dyDescent="0.25">
      <c r="A12453" s="57">
        <v>51111518</v>
      </c>
      <c r="B12453" s="58" t="s">
        <v>15801</v>
      </c>
    </row>
    <row r="12454" spans="1:2" x14ac:dyDescent="0.25">
      <c r="A12454" s="57">
        <v>51111519</v>
      </c>
      <c r="B12454" s="58" t="s">
        <v>4800</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12409</v>
      </c>
    </row>
    <row r="12459" spans="1:2" x14ac:dyDescent="0.25">
      <c r="A12459" s="57">
        <v>51111603</v>
      </c>
      <c r="B12459" s="58" t="s">
        <v>4908</v>
      </c>
    </row>
    <row r="12460" spans="1:2" x14ac:dyDescent="0.25">
      <c r="A12460" s="57">
        <v>51111604</v>
      </c>
      <c r="B12460" s="58" t="s">
        <v>14534</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8864</v>
      </c>
    </row>
    <row r="12464" spans="1:2" x14ac:dyDescent="0.25">
      <c r="A12464" s="57">
        <v>51111610</v>
      </c>
      <c r="B12464" s="58" t="s">
        <v>212</v>
      </c>
    </row>
    <row r="12465" spans="1:2" x14ac:dyDescent="0.25">
      <c r="A12465" s="57">
        <v>51111611</v>
      </c>
      <c r="B12465" s="58" t="s">
        <v>5167</v>
      </c>
    </row>
    <row r="12466" spans="1:2" x14ac:dyDescent="0.25">
      <c r="A12466" s="57">
        <v>51111612</v>
      </c>
      <c r="B12466" s="58" t="s">
        <v>1663</v>
      </c>
    </row>
    <row r="12467" spans="1:2" x14ac:dyDescent="0.25">
      <c r="A12467" s="57">
        <v>51111613</v>
      </c>
      <c r="B12467" s="58" t="s">
        <v>9622</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5206</v>
      </c>
    </row>
    <row r="12475" spans="1:2" x14ac:dyDescent="0.25">
      <c r="A12475" s="57">
        <v>51111703</v>
      </c>
      <c r="B12475" s="58" t="s">
        <v>11780</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11867</v>
      </c>
    </row>
    <row r="12479" spans="1:2" x14ac:dyDescent="0.25">
      <c r="A12479" s="57">
        <v>51111707</v>
      </c>
      <c r="B12479" s="58" t="s">
        <v>11766</v>
      </c>
    </row>
    <row r="12480" spans="1:2" x14ac:dyDescent="0.25">
      <c r="A12480" s="57">
        <v>51111708</v>
      </c>
      <c r="B12480" s="58" t="s">
        <v>2371</v>
      </c>
    </row>
    <row r="12481" spans="1:2" x14ac:dyDescent="0.25">
      <c r="A12481" s="57">
        <v>51111709</v>
      </c>
      <c r="B12481" s="58" t="s">
        <v>6182</v>
      </c>
    </row>
    <row r="12482" spans="1:2" x14ac:dyDescent="0.25">
      <c r="A12482" s="57">
        <v>51111710</v>
      </c>
      <c r="B12482" s="58" t="s">
        <v>1369</v>
      </c>
    </row>
    <row r="12483" spans="1:2" x14ac:dyDescent="0.25">
      <c r="A12483" s="57">
        <v>51111711</v>
      </c>
      <c r="B12483" s="58" t="s">
        <v>10528</v>
      </c>
    </row>
    <row r="12484" spans="1:2" x14ac:dyDescent="0.25">
      <c r="A12484" s="57">
        <v>51111712</v>
      </c>
      <c r="B12484" s="58" t="s">
        <v>10600</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13083</v>
      </c>
    </row>
    <row r="12494" spans="1:2" x14ac:dyDescent="0.25">
      <c r="A12494" s="57">
        <v>51111803</v>
      </c>
      <c r="B12494" s="58" t="s">
        <v>7649</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9644</v>
      </c>
    </row>
    <row r="12498" spans="1:2" x14ac:dyDescent="0.25">
      <c r="A12498" s="57">
        <v>51111807</v>
      </c>
      <c r="B12498" s="58" t="s">
        <v>14118</v>
      </c>
    </row>
    <row r="12499" spans="1:2" x14ac:dyDescent="0.25">
      <c r="A12499" s="57">
        <v>51111808</v>
      </c>
      <c r="B12499" s="58" t="s">
        <v>18330</v>
      </c>
    </row>
    <row r="12500" spans="1:2" x14ac:dyDescent="0.25">
      <c r="A12500" s="57">
        <v>51111809</v>
      </c>
      <c r="B12500" s="58" t="s">
        <v>14741</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4804</v>
      </c>
    </row>
    <row r="12504" spans="1:2" x14ac:dyDescent="0.25">
      <c r="A12504" s="57">
        <v>51111813</v>
      </c>
      <c r="B12504" s="58" t="s">
        <v>6182</v>
      </c>
    </row>
    <row r="12505" spans="1:2" x14ac:dyDescent="0.25">
      <c r="A12505" s="57">
        <v>51111814</v>
      </c>
      <c r="B12505" s="58" t="s">
        <v>10908</v>
      </c>
    </row>
    <row r="12506" spans="1:2" x14ac:dyDescent="0.25">
      <c r="A12506" s="57">
        <v>51111815</v>
      </c>
      <c r="B12506" s="58" t="s">
        <v>12762</v>
      </c>
    </row>
    <row r="12507" spans="1:2" x14ac:dyDescent="0.25">
      <c r="A12507" s="57">
        <v>51111816</v>
      </c>
      <c r="B12507" s="58" t="s">
        <v>17664</v>
      </c>
    </row>
    <row r="12508" spans="1:2" x14ac:dyDescent="0.25">
      <c r="A12508" s="57">
        <v>51111817</v>
      </c>
      <c r="B12508" s="58" t="s">
        <v>13602</v>
      </c>
    </row>
    <row r="12509" spans="1:2" x14ac:dyDescent="0.25">
      <c r="A12509" s="57">
        <v>51111818</v>
      </c>
      <c r="B12509" s="58" t="s">
        <v>10127</v>
      </c>
    </row>
    <row r="12510" spans="1:2" x14ac:dyDescent="0.25">
      <c r="A12510" s="57">
        <v>51111819</v>
      </c>
      <c r="B12510" s="58" t="s">
        <v>9344</v>
      </c>
    </row>
    <row r="12511" spans="1:2" x14ac:dyDescent="0.25">
      <c r="A12511" s="57">
        <v>51111820</v>
      </c>
      <c r="B12511" s="58" t="s">
        <v>14300</v>
      </c>
    </row>
    <row r="12512" spans="1:2" x14ac:dyDescent="0.25">
      <c r="A12512" s="57">
        <v>51111821</v>
      </c>
      <c r="B12512" s="58" t="s">
        <v>5640</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9880</v>
      </c>
    </row>
    <row r="12516" spans="1:2" x14ac:dyDescent="0.25">
      <c r="A12516" s="57">
        <v>51111905</v>
      </c>
      <c r="B12516" s="58" t="s">
        <v>9220</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9990</v>
      </c>
    </row>
    <row r="12521" spans="1:2" x14ac:dyDescent="0.25">
      <c r="A12521" s="57">
        <v>51121503</v>
      </c>
      <c r="B12521" s="58" t="s">
        <v>5910</v>
      </c>
    </row>
    <row r="12522" spans="1:2" x14ac:dyDescent="0.25">
      <c r="A12522" s="57">
        <v>51121504</v>
      </c>
      <c r="B12522" s="58" t="s">
        <v>13743</v>
      </c>
    </row>
    <row r="12523" spans="1:2" x14ac:dyDescent="0.25">
      <c r="A12523" s="57">
        <v>51121506</v>
      </c>
      <c r="B12523" s="58" t="s">
        <v>11031</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10428</v>
      </c>
    </row>
    <row r="12527" spans="1:2" x14ac:dyDescent="0.25">
      <c r="A12527" s="57">
        <v>51121511</v>
      </c>
      <c r="B12527" s="58" t="s">
        <v>12683</v>
      </c>
    </row>
    <row r="12528" spans="1:2" x14ac:dyDescent="0.25">
      <c r="A12528" s="57">
        <v>51121512</v>
      </c>
      <c r="B12528" s="58" t="s">
        <v>16323</v>
      </c>
    </row>
    <row r="12529" spans="1:2" x14ac:dyDescent="0.25">
      <c r="A12529" s="57">
        <v>51121513</v>
      </c>
      <c r="B12529" s="58" t="s">
        <v>13855</v>
      </c>
    </row>
    <row r="12530" spans="1:2" x14ac:dyDescent="0.25">
      <c r="A12530" s="57">
        <v>51121514</v>
      </c>
      <c r="B12530" s="58" t="s">
        <v>14066</v>
      </c>
    </row>
    <row r="12531" spans="1:2" x14ac:dyDescent="0.25">
      <c r="A12531" s="57">
        <v>51121515</v>
      </c>
      <c r="B12531" s="58" t="s">
        <v>9566</v>
      </c>
    </row>
    <row r="12532" spans="1:2" x14ac:dyDescent="0.25">
      <c r="A12532" s="57">
        <v>51121516</v>
      </c>
      <c r="B12532" s="58" t="s">
        <v>14471</v>
      </c>
    </row>
    <row r="12533" spans="1:2" x14ac:dyDescent="0.25">
      <c r="A12533" s="57">
        <v>51121517</v>
      </c>
      <c r="B12533" s="58" t="s">
        <v>16518</v>
      </c>
    </row>
    <row r="12534" spans="1:2" x14ac:dyDescent="0.25">
      <c r="A12534" s="57">
        <v>51121518</v>
      </c>
      <c r="B12534" s="58" t="s">
        <v>11172</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11285</v>
      </c>
    </row>
    <row r="12541" spans="1:2" x14ac:dyDescent="0.25">
      <c r="A12541" s="57">
        <v>51121602</v>
      </c>
      <c r="B12541" s="58" t="s">
        <v>2895</v>
      </c>
    </row>
    <row r="12542" spans="1:2" x14ac:dyDescent="0.25">
      <c r="A12542" s="57">
        <v>51121603</v>
      </c>
      <c r="B12542" s="58" t="s">
        <v>13512</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12009</v>
      </c>
    </row>
    <row r="12547" spans="1:2" x14ac:dyDescent="0.25">
      <c r="A12547" s="57">
        <v>51121610</v>
      </c>
      <c r="B12547" s="58" t="s">
        <v>2715</v>
      </c>
    </row>
    <row r="12548" spans="1:2" x14ac:dyDescent="0.25">
      <c r="A12548" s="57">
        <v>51121611</v>
      </c>
      <c r="B12548" s="58" t="s">
        <v>11834</v>
      </c>
    </row>
    <row r="12549" spans="1:2" x14ac:dyDescent="0.25">
      <c r="A12549" s="57">
        <v>51121614</v>
      </c>
      <c r="B12549" s="58" t="s">
        <v>8366</v>
      </c>
    </row>
    <row r="12550" spans="1:2" x14ac:dyDescent="0.25">
      <c r="A12550" s="57">
        <v>51121615</v>
      </c>
      <c r="B12550" s="58" t="s">
        <v>12545</v>
      </c>
    </row>
    <row r="12551" spans="1:2" x14ac:dyDescent="0.25">
      <c r="A12551" s="57">
        <v>51121616</v>
      </c>
      <c r="B12551" s="58" t="s">
        <v>9936</v>
      </c>
    </row>
    <row r="12552" spans="1:2" x14ac:dyDescent="0.25">
      <c r="A12552" s="57">
        <v>51121701</v>
      </c>
      <c r="B12552" s="58" t="s">
        <v>12751</v>
      </c>
    </row>
    <row r="12553" spans="1:2" x14ac:dyDescent="0.25">
      <c r="A12553" s="57">
        <v>51121702</v>
      </c>
      <c r="B12553" s="58" t="s">
        <v>11379</v>
      </c>
    </row>
    <row r="12554" spans="1:2" x14ac:dyDescent="0.25">
      <c r="A12554" s="57">
        <v>51121703</v>
      </c>
      <c r="B12554" s="58" t="s">
        <v>12695</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10576</v>
      </c>
    </row>
    <row r="12558" spans="1:2" x14ac:dyDescent="0.25">
      <c r="A12558" s="57">
        <v>51121707</v>
      </c>
      <c r="B12558" s="58" t="s">
        <v>4860</v>
      </c>
    </row>
    <row r="12559" spans="1:2" x14ac:dyDescent="0.25">
      <c r="A12559" s="57">
        <v>51121708</v>
      </c>
      <c r="B12559" s="58" t="s">
        <v>13762</v>
      </c>
    </row>
    <row r="12560" spans="1:2" x14ac:dyDescent="0.25">
      <c r="A12560" s="57">
        <v>51121709</v>
      </c>
      <c r="B12560" s="58" t="s">
        <v>13227</v>
      </c>
    </row>
    <row r="12561" spans="1:2" x14ac:dyDescent="0.25">
      <c r="A12561" s="57">
        <v>51121710</v>
      </c>
      <c r="B12561" s="58" t="s">
        <v>10612</v>
      </c>
    </row>
    <row r="12562" spans="1:2" x14ac:dyDescent="0.25">
      <c r="A12562" s="57">
        <v>51121711</v>
      </c>
      <c r="B12562" s="58" t="s">
        <v>13143</v>
      </c>
    </row>
    <row r="12563" spans="1:2" x14ac:dyDescent="0.25">
      <c r="A12563" s="57">
        <v>51121713</v>
      </c>
      <c r="B12563" s="58" t="s">
        <v>16938</v>
      </c>
    </row>
    <row r="12564" spans="1:2" x14ac:dyDescent="0.25">
      <c r="A12564" s="57">
        <v>51121714</v>
      </c>
      <c r="B12564" s="58" t="s">
        <v>9557</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15171</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4977</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11122</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14623</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12088</v>
      </c>
    </row>
    <row r="12600" spans="1:2" x14ac:dyDescent="0.25">
      <c r="A12600" s="57">
        <v>51121754</v>
      </c>
      <c r="B12600" s="58" t="s">
        <v>7712</v>
      </c>
    </row>
    <row r="12601" spans="1:2" x14ac:dyDescent="0.25">
      <c r="A12601" s="57">
        <v>51121755</v>
      </c>
      <c r="B12601" s="58" t="s">
        <v>13336</v>
      </c>
    </row>
    <row r="12602" spans="1:2" x14ac:dyDescent="0.25">
      <c r="A12602" s="57">
        <v>51121756</v>
      </c>
      <c r="B12602" s="58" t="s">
        <v>12402</v>
      </c>
    </row>
    <row r="12603" spans="1:2" x14ac:dyDescent="0.25">
      <c r="A12603" s="57">
        <v>51121757</v>
      </c>
      <c r="B12603" s="58" t="s">
        <v>13432</v>
      </c>
    </row>
    <row r="12604" spans="1:2" x14ac:dyDescent="0.25">
      <c r="A12604" s="57">
        <v>51121758</v>
      </c>
      <c r="B12604" s="58" t="s">
        <v>17324</v>
      </c>
    </row>
    <row r="12605" spans="1:2" x14ac:dyDescent="0.25">
      <c r="A12605" s="57">
        <v>51121759</v>
      </c>
      <c r="B12605" s="58" t="s">
        <v>9515</v>
      </c>
    </row>
    <row r="12606" spans="1:2" x14ac:dyDescent="0.25">
      <c r="A12606" s="57">
        <v>51121760</v>
      </c>
      <c r="B12606" s="58" t="s">
        <v>6827</v>
      </c>
    </row>
    <row r="12607" spans="1:2" x14ac:dyDescent="0.25">
      <c r="A12607" s="57">
        <v>51121761</v>
      </c>
      <c r="B12607" s="58" t="s">
        <v>13442</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12093</v>
      </c>
    </row>
    <row r="12611" spans="1:2" x14ac:dyDescent="0.25">
      <c r="A12611" s="57">
        <v>51121765</v>
      </c>
      <c r="B12611" s="58" t="s">
        <v>6555</v>
      </c>
    </row>
    <row r="12612" spans="1:2" x14ac:dyDescent="0.25">
      <c r="A12612" s="57">
        <v>51121801</v>
      </c>
      <c r="B12612" s="58" t="s">
        <v>5413</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4230</v>
      </c>
    </row>
    <row r="12616" spans="1:2" x14ac:dyDescent="0.25">
      <c r="A12616" s="57">
        <v>51121805</v>
      </c>
      <c r="B12616" s="58" t="s">
        <v>10994</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14380</v>
      </c>
    </row>
    <row r="12620" spans="1:2" x14ac:dyDescent="0.25">
      <c r="A12620" s="57">
        <v>51121809</v>
      </c>
      <c r="B12620" s="58" t="s">
        <v>8178</v>
      </c>
    </row>
    <row r="12621" spans="1:2" x14ac:dyDescent="0.25">
      <c r="A12621" s="57">
        <v>51121810</v>
      </c>
      <c r="B12621" s="58" t="s">
        <v>17887</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14306</v>
      </c>
    </row>
    <row r="12626" spans="1:2" x14ac:dyDescent="0.25">
      <c r="A12626" s="57">
        <v>51121815</v>
      </c>
      <c r="B12626" s="58" t="s">
        <v>4084</v>
      </c>
    </row>
    <row r="12627" spans="1:2" x14ac:dyDescent="0.25">
      <c r="A12627" s="57">
        <v>51121816</v>
      </c>
      <c r="B12627" s="58" t="s">
        <v>14358</v>
      </c>
    </row>
    <row r="12628" spans="1:2" x14ac:dyDescent="0.25">
      <c r="A12628" s="57">
        <v>51121817</v>
      </c>
      <c r="B12628" s="58" t="s">
        <v>3897</v>
      </c>
    </row>
    <row r="12629" spans="1:2" x14ac:dyDescent="0.25">
      <c r="A12629" s="57">
        <v>51121818</v>
      </c>
      <c r="B12629" s="58" t="s">
        <v>13566</v>
      </c>
    </row>
    <row r="12630" spans="1:2" x14ac:dyDescent="0.25">
      <c r="A12630" s="57">
        <v>51121819</v>
      </c>
      <c r="B12630" s="58" t="s">
        <v>18462</v>
      </c>
    </row>
    <row r="12631" spans="1:2" x14ac:dyDescent="0.25">
      <c r="A12631" s="57">
        <v>51121820</v>
      </c>
      <c r="B12631" s="58" t="s">
        <v>9800</v>
      </c>
    </row>
    <row r="12632" spans="1:2" x14ac:dyDescent="0.25">
      <c r="A12632" s="57">
        <v>51121901</v>
      </c>
      <c r="B12632" s="58" t="s">
        <v>13757</v>
      </c>
    </row>
    <row r="12633" spans="1:2" x14ac:dyDescent="0.25">
      <c r="A12633" s="57">
        <v>51121902</v>
      </c>
      <c r="B12633" s="58" t="s">
        <v>16608</v>
      </c>
    </row>
    <row r="12634" spans="1:2" x14ac:dyDescent="0.25">
      <c r="A12634" s="57">
        <v>51121903</v>
      </c>
      <c r="B12634" s="58" t="s">
        <v>10773</v>
      </c>
    </row>
    <row r="12635" spans="1:2" x14ac:dyDescent="0.25">
      <c r="A12635" s="57">
        <v>51121904</v>
      </c>
      <c r="B12635" s="58" t="s">
        <v>10573</v>
      </c>
    </row>
    <row r="12636" spans="1:2" x14ac:dyDescent="0.25">
      <c r="A12636" s="57">
        <v>51121905</v>
      </c>
      <c r="B12636" s="58" t="s">
        <v>13994</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12169</v>
      </c>
    </row>
    <row r="12643" spans="1:2" x14ac:dyDescent="0.25">
      <c r="A12643" s="57">
        <v>51122104</v>
      </c>
      <c r="B12643" s="58" t="s">
        <v>10063</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13110</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5449</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11769</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10632</v>
      </c>
    </row>
    <row r="12659" spans="1:2" x14ac:dyDescent="0.25">
      <c r="A12659" s="57">
        <v>51131507</v>
      </c>
      <c r="B12659" s="58" t="s">
        <v>5891</v>
      </c>
    </row>
    <row r="12660" spans="1:2" x14ac:dyDescent="0.25">
      <c r="A12660" s="57">
        <v>51131508</v>
      </c>
      <c r="B12660" s="58" t="s">
        <v>4222</v>
      </c>
    </row>
    <row r="12661" spans="1:2" x14ac:dyDescent="0.25">
      <c r="A12661" s="57">
        <v>51131509</v>
      </c>
      <c r="B12661" s="58" t="s">
        <v>12727</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9066</v>
      </c>
    </row>
    <row r="12666" spans="1:2" x14ac:dyDescent="0.25">
      <c r="A12666" s="57">
        <v>51131514</v>
      </c>
      <c r="B12666" s="58" t="s">
        <v>17345</v>
      </c>
    </row>
    <row r="12667" spans="1:2" x14ac:dyDescent="0.25">
      <c r="A12667" s="57">
        <v>51131515</v>
      </c>
      <c r="B12667" s="58" t="s">
        <v>5632</v>
      </c>
    </row>
    <row r="12668" spans="1:2" x14ac:dyDescent="0.25">
      <c r="A12668" s="57">
        <v>51131516</v>
      </c>
      <c r="B12668" s="58" t="s">
        <v>14672</v>
      </c>
    </row>
    <row r="12669" spans="1:2" x14ac:dyDescent="0.25">
      <c r="A12669" s="57">
        <v>51131601</v>
      </c>
      <c r="B12669" s="58" t="s">
        <v>822</v>
      </c>
    </row>
    <row r="12670" spans="1:2" x14ac:dyDescent="0.25">
      <c r="A12670" s="57">
        <v>51131602</v>
      </c>
      <c r="B12670" s="58" t="s">
        <v>13330</v>
      </c>
    </row>
    <row r="12671" spans="1:2" x14ac:dyDescent="0.25">
      <c r="A12671" s="57">
        <v>51131603</v>
      </c>
      <c r="B12671" s="58" t="s">
        <v>3730</v>
      </c>
    </row>
    <row r="12672" spans="1:2" x14ac:dyDescent="0.25">
      <c r="A12672" s="57">
        <v>51131604</v>
      </c>
      <c r="B12672" s="58" t="s">
        <v>12157</v>
      </c>
    </row>
    <row r="12673" spans="1:2" x14ac:dyDescent="0.25">
      <c r="A12673" s="57">
        <v>51131605</v>
      </c>
      <c r="B12673" s="58" t="s">
        <v>11678</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10471</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11412</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11478</v>
      </c>
    </row>
    <row r="12690" spans="1:2" x14ac:dyDescent="0.25">
      <c r="A12690" s="57">
        <v>51131705</v>
      </c>
      <c r="B12690" s="58" t="s">
        <v>10782</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10638</v>
      </c>
    </row>
    <row r="12694" spans="1:2" x14ac:dyDescent="0.25">
      <c r="A12694" s="57">
        <v>51131709</v>
      </c>
      <c r="B12694" s="58" t="s">
        <v>1941</v>
      </c>
    </row>
    <row r="12695" spans="1:2" x14ac:dyDescent="0.25">
      <c r="A12695" s="57">
        <v>51131710</v>
      </c>
      <c r="B12695" s="58" t="s">
        <v>14297</v>
      </c>
    </row>
    <row r="12696" spans="1:2" x14ac:dyDescent="0.25">
      <c r="A12696" s="57">
        <v>51131711</v>
      </c>
      <c r="B12696" s="58" t="s">
        <v>12123</v>
      </c>
    </row>
    <row r="12697" spans="1:2" x14ac:dyDescent="0.25">
      <c r="A12697" s="57">
        <v>51131712</v>
      </c>
      <c r="B12697" s="58" t="s">
        <v>10613</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5263</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6737</v>
      </c>
    </row>
    <row r="12705" spans="1:2" x14ac:dyDescent="0.25">
      <c r="A12705" s="57">
        <v>51131804</v>
      </c>
      <c r="B12705" s="58" t="s">
        <v>12333</v>
      </c>
    </row>
    <row r="12706" spans="1:2" x14ac:dyDescent="0.25">
      <c r="A12706" s="57">
        <v>51131805</v>
      </c>
      <c r="B12706" s="58" t="s">
        <v>13106</v>
      </c>
    </row>
    <row r="12707" spans="1:2" x14ac:dyDescent="0.25">
      <c r="A12707" s="57">
        <v>51131806</v>
      </c>
      <c r="B12707" s="58" t="s">
        <v>15433</v>
      </c>
    </row>
    <row r="12708" spans="1:2" x14ac:dyDescent="0.25">
      <c r="A12708" s="57">
        <v>51131807</v>
      </c>
      <c r="B12708" s="58" t="s">
        <v>10724</v>
      </c>
    </row>
    <row r="12709" spans="1:2" x14ac:dyDescent="0.25">
      <c r="A12709" s="57">
        <v>51131808</v>
      </c>
      <c r="B12709" s="58" t="s">
        <v>4318</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12993</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14616</v>
      </c>
    </row>
    <row r="12718" spans="1:2" x14ac:dyDescent="0.25">
      <c r="A12718" s="57">
        <v>51131909</v>
      </c>
      <c r="B12718" s="58" t="s">
        <v>18454</v>
      </c>
    </row>
    <row r="12719" spans="1:2" x14ac:dyDescent="0.25">
      <c r="A12719" s="57">
        <v>51131910</v>
      </c>
      <c r="B12719" s="58" t="s">
        <v>9208</v>
      </c>
    </row>
    <row r="12720" spans="1:2" x14ac:dyDescent="0.25">
      <c r="A12720" s="57">
        <v>51132001</v>
      </c>
      <c r="B12720" s="58" t="s">
        <v>2225</v>
      </c>
    </row>
    <row r="12721" spans="1:2" x14ac:dyDescent="0.25">
      <c r="A12721" s="57">
        <v>51141501</v>
      </c>
      <c r="B12721" s="58" t="s">
        <v>13703</v>
      </c>
    </row>
    <row r="12722" spans="1:2" x14ac:dyDescent="0.25">
      <c r="A12722" s="57">
        <v>51141502</v>
      </c>
      <c r="B12722" s="58" t="s">
        <v>9155</v>
      </c>
    </row>
    <row r="12723" spans="1:2" x14ac:dyDescent="0.25">
      <c r="A12723" s="57">
        <v>51141503</v>
      </c>
      <c r="B12723" s="58" t="s">
        <v>7580</v>
      </c>
    </row>
    <row r="12724" spans="1:2" x14ac:dyDescent="0.25">
      <c r="A12724" s="57">
        <v>51141504</v>
      </c>
      <c r="B12724" s="58" t="s">
        <v>14101</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12885</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12969</v>
      </c>
    </row>
    <row r="12734" spans="1:2" x14ac:dyDescent="0.25">
      <c r="A12734" s="57">
        <v>51141514</v>
      </c>
      <c r="B12734" s="58" t="s">
        <v>15000</v>
      </c>
    </row>
    <row r="12735" spans="1:2" x14ac:dyDescent="0.25">
      <c r="A12735" s="57">
        <v>51141515</v>
      </c>
      <c r="B12735" s="58" t="s">
        <v>5131</v>
      </c>
    </row>
    <row r="12736" spans="1:2" x14ac:dyDescent="0.25">
      <c r="A12736" s="57">
        <v>51141516</v>
      </c>
      <c r="B12736" s="58" t="s">
        <v>7322</v>
      </c>
    </row>
    <row r="12737" spans="1:2" x14ac:dyDescent="0.25">
      <c r="A12737" s="57">
        <v>51141517</v>
      </c>
      <c r="B12737" s="58" t="s">
        <v>13966</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11229</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10898</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13847</v>
      </c>
    </row>
    <row r="12760" spans="1:2" x14ac:dyDescent="0.25">
      <c r="A12760" s="57">
        <v>51141607</v>
      </c>
      <c r="B12760" s="58" t="s">
        <v>3193</v>
      </c>
    </row>
    <row r="12761" spans="1:2" x14ac:dyDescent="0.25">
      <c r="A12761" s="57">
        <v>51141608</v>
      </c>
      <c r="B12761" s="58" t="s">
        <v>14737</v>
      </c>
    </row>
    <row r="12762" spans="1:2" x14ac:dyDescent="0.25">
      <c r="A12762" s="57">
        <v>51141609</v>
      </c>
      <c r="B12762" s="58" t="s">
        <v>7167</v>
      </c>
    </row>
    <row r="12763" spans="1:2" x14ac:dyDescent="0.25">
      <c r="A12763" s="57">
        <v>51141610</v>
      </c>
      <c r="B12763" s="58" t="s">
        <v>12109</v>
      </c>
    </row>
    <row r="12764" spans="1:2" x14ac:dyDescent="0.25">
      <c r="A12764" s="57">
        <v>51141611</v>
      </c>
      <c r="B12764" s="58" t="s">
        <v>8373</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10452</v>
      </c>
    </row>
    <row r="12769" spans="1:2" x14ac:dyDescent="0.25">
      <c r="A12769" s="57">
        <v>51141616</v>
      </c>
      <c r="B12769" s="58" t="s">
        <v>14649</v>
      </c>
    </row>
    <row r="12770" spans="1:2" x14ac:dyDescent="0.25">
      <c r="A12770" s="57">
        <v>51141617</v>
      </c>
      <c r="B12770" s="58" t="s">
        <v>6578</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14075</v>
      </c>
    </row>
    <row r="12774" spans="1:2" x14ac:dyDescent="0.25">
      <c r="A12774" s="57">
        <v>51141621</v>
      </c>
      <c r="B12774" s="58" t="s">
        <v>3426</v>
      </c>
    </row>
    <row r="12775" spans="1:2" x14ac:dyDescent="0.25">
      <c r="A12775" s="57">
        <v>51141622</v>
      </c>
      <c r="B12775" s="58" t="s">
        <v>5041</v>
      </c>
    </row>
    <row r="12776" spans="1:2" x14ac:dyDescent="0.25">
      <c r="A12776" s="57">
        <v>51141623</v>
      </c>
      <c r="B12776" s="58" t="s">
        <v>8467</v>
      </c>
    </row>
    <row r="12777" spans="1:2" x14ac:dyDescent="0.25">
      <c r="A12777" s="57">
        <v>51141624</v>
      </c>
      <c r="B12777" s="58" t="s">
        <v>83</v>
      </c>
    </row>
    <row r="12778" spans="1:2" x14ac:dyDescent="0.25">
      <c r="A12778" s="57">
        <v>51141625</v>
      </c>
      <c r="B12778" s="58" t="s">
        <v>5409</v>
      </c>
    </row>
    <row r="12779" spans="1:2" x14ac:dyDescent="0.25">
      <c r="A12779" s="57">
        <v>51141626</v>
      </c>
      <c r="B12779" s="58" t="s">
        <v>6244</v>
      </c>
    </row>
    <row r="12780" spans="1:2" x14ac:dyDescent="0.25">
      <c r="A12780" s="57">
        <v>51141627</v>
      </c>
      <c r="B12780" s="58" t="s">
        <v>14597</v>
      </c>
    </row>
    <row r="12781" spans="1:2" x14ac:dyDescent="0.25">
      <c r="A12781" s="57">
        <v>51141628</v>
      </c>
      <c r="B12781" s="58" t="s">
        <v>393</v>
      </c>
    </row>
    <row r="12782" spans="1:2" x14ac:dyDescent="0.25">
      <c r="A12782" s="57">
        <v>51141629</v>
      </c>
      <c r="B12782" s="58" t="s">
        <v>5069</v>
      </c>
    </row>
    <row r="12783" spans="1:2" x14ac:dyDescent="0.25">
      <c r="A12783" s="57">
        <v>51141630</v>
      </c>
      <c r="B12783" s="58" t="s">
        <v>17795</v>
      </c>
    </row>
    <row r="12784" spans="1:2" x14ac:dyDescent="0.25">
      <c r="A12784" s="57">
        <v>51141631</v>
      </c>
      <c r="B12784" s="58" t="s">
        <v>5796</v>
      </c>
    </row>
    <row r="12785" spans="1:2" x14ac:dyDescent="0.25">
      <c r="A12785" s="57">
        <v>51141632</v>
      </c>
      <c r="B12785" s="58" t="s">
        <v>12839</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10792</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14607</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5046</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12789</v>
      </c>
    </row>
    <row r="12818" spans="1:2" x14ac:dyDescent="0.25">
      <c r="A12818" s="57">
        <v>51141803</v>
      </c>
      <c r="B12818" s="58" t="s">
        <v>3908</v>
      </c>
    </row>
    <row r="12819" spans="1:2" x14ac:dyDescent="0.25">
      <c r="A12819" s="57">
        <v>51141804</v>
      </c>
      <c r="B12819" s="58" t="s">
        <v>10310</v>
      </c>
    </row>
    <row r="12820" spans="1:2" x14ac:dyDescent="0.25">
      <c r="A12820" s="57">
        <v>51141805</v>
      </c>
      <c r="B12820" s="58" t="s">
        <v>14814</v>
      </c>
    </row>
    <row r="12821" spans="1:2" x14ac:dyDescent="0.25">
      <c r="A12821" s="57">
        <v>51141806</v>
      </c>
      <c r="B12821" s="58" t="s">
        <v>11926</v>
      </c>
    </row>
    <row r="12822" spans="1:2" x14ac:dyDescent="0.25">
      <c r="A12822" s="57">
        <v>51141807</v>
      </c>
      <c r="B12822" s="58" t="s">
        <v>11594</v>
      </c>
    </row>
    <row r="12823" spans="1:2" x14ac:dyDescent="0.25">
      <c r="A12823" s="57">
        <v>51141808</v>
      </c>
      <c r="B12823" s="58" t="s">
        <v>11430</v>
      </c>
    </row>
    <row r="12824" spans="1:2" x14ac:dyDescent="0.25">
      <c r="A12824" s="57">
        <v>51141809</v>
      </c>
      <c r="B12824" s="58" t="s">
        <v>6018</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11438</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6171</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13672</v>
      </c>
    </row>
    <row r="12834" spans="1:2" x14ac:dyDescent="0.25">
      <c r="A12834" s="57">
        <v>51141819</v>
      </c>
      <c r="B12834" s="58" t="s">
        <v>6761</v>
      </c>
    </row>
    <row r="12835" spans="1:2" x14ac:dyDescent="0.25">
      <c r="A12835" s="57">
        <v>51141820</v>
      </c>
      <c r="B12835" s="58" t="s">
        <v>9318</v>
      </c>
    </row>
    <row r="12836" spans="1:2" x14ac:dyDescent="0.25">
      <c r="A12836" s="57">
        <v>51141821</v>
      </c>
      <c r="B12836" s="58" t="s">
        <v>6041</v>
      </c>
    </row>
    <row r="12837" spans="1:2" x14ac:dyDescent="0.25">
      <c r="A12837" s="57">
        <v>51141822</v>
      </c>
      <c r="B12837" s="58" t="s">
        <v>13006</v>
      </c>
    </row>
    <row r="12838" spans="1:2" x14ac:dyDescent="0.25">
      <c r="A12838" s="57">
        <v>51141903</v>
      </c>
      <c r="B12838" s="58" t="s">
        <v>13668</v>
      </c>
    </row>
    <row r="12839" spans="1:2" x14ac:dyDescent="0.25">
      <c r="A12839" s="57">
        <v>51141904</v>
      </c>
      <c r="B12839" s="58" t="s">
        <v>10834</v>
      </c>
    </row>
    <row r="12840" spans="1:2" x14ac:dyDescent="0.25">
      <c r="A12840" s="57">
        <v>51141907</v>
      </c>
      <c r="B12840" s="58" t="s">
        <v>18464</v>
      </c>
    </row>
    <row r="12841" spans="1:2" x14ac:dyDescent="0.25">
      <c r="A12841" s="57">
        <v>51141908</v>
      </c>
      <c r="B12841" s="58" t="s">
        <v>10230</v>
      </c>
    </row>
    <row r="12842" spans="1:2" x14ac:dyDescent="0.25">
      <c r="A12842" s="57">
        <v>51141910</v>
      </c>
      <c r="B12842" s="58" t="s">
        <v>7448</v>
      </c>
    </row>
    <row r="12843" spans="1:2" x14ac:dyDescent="0.25">
      <c r="A12843" s="57">
        <v>51141911</v>
      </c>
      <c r="B12843" s="58" t="s">
        <v>6219</v>
      </c>
    </row>
    <row r="12844" spans="1:2" x14ac:dyDescent="0.25">
      <c r="A12844" s="57">
        <v>51141912</v>
      </c>
      <c r="B12844" s="58" t="s">
        <v>3794</v>
      </c>
    </row>
    <row r="12845" spans="1:2" x14ac:dyDescent="0.25">
      <c r="A12845" s="57">
        <v>51141913</v>
      </c>
      <c r="B12845" s="58" t="s">
        <v>10972</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10729</v>
      </c>
    </row>
    <row r="12851" spans="1:2" x14ac:dyDescent="0.25">
      <c r="A12851" s="57">
        <v>51141919</v>
      </c>
      <c r="B12851" s="58" t="s">
        <v>13536</v>
      </c>
    </row>
    <row r="12852" spans="1:2" x14ac:dyDescent="0.25">
      <c r="A12852" s="57">
        <v>51141920</v>
      </c>
      <c r="B12852" s="58" t="s">
        <v>14210</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13503</v>
      </c>
    </row>
    <row r="12858" spans="1:2" x14ac:dyDescent="0.25">
      <c r="A12858" s="57">
        <v>51142004</v>
      </c>
      <c r="B12858" s="58" t="s">
        <v>3869</v>
      </c>
    </row>
    <row r="12859" spans="1:2" x14ac:dyDescent="0.25">
      <c r="A12859" s="57">
        <v>51142005</v>
      </c>
      <c r="B12859" s="58" t="s">
        <v>13998</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12363</v>
      </c>
    </row>
    <row r="12870" spans="1:2" x14ac:dyDescent="0.25">
      <c r="A12870" s="57">
        <v>51142018</v>
      </c>
      <c r="B12870" s="58" t="s">
        <v>8805</v>
      </c>
    </row>
    <row r="12871" spans="1:2" x14ac:dyDescent="0.25">
      <c r="A12871" s="57">
        <v>51142101</v>
      </c>
      <c r="B12871" s="58" t="s">
        <v>7469</v>
      </c>
    </row>
    <row r="12872" spans="1:2" x14ac:dyDescent="0.25">
      <c r="A12872" s="57">
        <v>51142102</v>
      </c>
      <c r="B12872" s="58" t="s">
        <v>18762</v>
      </c>
    </row>
    <row r="12873" spans="1:2" x14ac:dyDescent="0.25">
      <c r="A12873" s="57">
        <v>51142103</v>
      </c>
      <c r="B12873" s="58" t="s">
        <v>11055</v>
      </c>
    </row>
    <row r="12874" spans="1:2" x14ac:dyDescent="0.25">
      <c r="A12874" s="57">
        <v>51142104</v>
      </c>
      <c r="B12874" s="58" t="s">
        <v>2692</v>
      </c>
    </row>
    <row r="12875" spans="1:2" x14ac:dyDescent="0.25">
      <c r="A12875" s="57">
        <v>51142105</v>
      </c>
      <c r="B12875" s="58" t="s">
        <v>10268</v>
      </c>
    </row>
    <row r="12876" spans="1:2" x14ac:dyDescent="0.25">
      <c r="A12876" s="57">
        <v>51142106</v>
      </c>
      <c r="B12876" s="58" t="s">
        <v>6879</v>
      </c>
    </row>
    <row r="12877" spans="1:2" x14ac:dyDescent="0.25">
      <c r="A12877" s="57">
        <v>51142107</v>
      </c>
      <c r="B12877" s="58" t="s">
        <v>5090</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6147</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10769</v>
      </c>
    </row>
    <row r="12888" spans="1:2" x14ac:dyDescent="0.25">
      <c r="A12888" s="57">
        <v>51142119</v>
      </c>
      <c r="B12888" s="58" t="s">
        <v>9119</v>
      </c>
    </row>
    <row r="12889" spans="1:2" x14ac:dyDescent="0.25">
      <c r="A12889" s="57">
        <v>51142120</v>
      </c>
      <c r="B12889" s="58" t="s">
        <v>16014</v>
      </c>
    </row>
    <row r="12890" spans="1:2" x14ac:dyDescent="0.25">
      <c r="A12890" s="57">
        <v>51142121</v>
      </c>
      <c r="B12890" s="58" t="s">
        <v>14378</v>
      </c>
    </row>
    <row r="12891" spans="1:2" x14ac:dyDescent="0.25">
      <c r="A12891" s="57">
        <v>51142122</v>
      </c>
      <c r="B12891" s="58" t="s">
        <v>13150</v>
      </c>
    </row>
    <row r="12892" spans="1:2" x14ac:dyDescent="0.25">
      <c r="A12892" s="57">
        <v>51142123</v>
      </c>
      <c r="B12892" s="58" t="s">
        <v>10198</v>
      </c>
    </row>
    <row r="12893" spans="1:2" x14ac:dyDescent="0.25">
      <c r="A12893" s="57">
        <v>51142124</v>
      </c>
      <c r="B12893" s="58" t="s">
        <v>16216</v>
      </c>
    </row>
    <row r="12894" spans="1:2" x14ac:dyDescent="0.25">
      <c r="A12894" s="57">
        <v>51142125</v>
      </c>
      <c r="B12894" s="58" t="s">
        <v>11847</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13080</v>
      </c>
    </row>
    <row r="12898" spans="1:2" x14ac:dyDescent="0.25">
      <c r="A12898" s="57">
        <v>51142129</v>
      </c>
      <c r="B12898" s="58" t="s">
        <v>10123</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10630</v>
      </c>
    </row>
    <row r="12903" spans="1:2" x14ac:dyDescent="0.25">
      <c r="A12903" s="57">
        <v>51142134</v>
      </c>
      <c r="B12903" s="58" t="s">
        <v>3068</v>
      </c>
    </row>
    <row r="12904" spans="1:2" x14ac:dyDescent="0.25">
      <c r="A12904" s="57">
        <v>51142135</v>
      </c>
      <c r="B12904" s="58" t="s">
        <v>8944</v>
      </c>
    </row>
    <row r="12905" spans="1:2" x14ac:dyDescent="0.25">
      <c r="A12905" s="57">
        <v>51142136</v>
      </c>
      <c r="B12905" s="58" t="s">
        <v>545</v>
      </c>
    </row>
    <row r="12906" spans="1:2" x14ac:dyDescent="0.25">
      <c r="A12906" s="57">
        <v>51142137</v>
      </c>
      <c r="B12906" s="58" t="s">
        <v>10227</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11572</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9660</v>
      </c>
    </row>
    <row r="12914" spans="1:2" x14ac:dyDescent="0.25">
      <c r="A12914" s="57">
        <v>51142145</v>
      </c>
      <c r="B12914" s="58" t="s">
        <v>11938</v>
      </c>
    </row>
    <row r="12915" spans="1:2" x14ac:dyDescent="0.25">
      <c r="A12915" s="57">
        <v>51142146</v>
      </c>
      <c r="B12915" s="58" t="s">
        <v>10001</v>
      </c>
    </row>
    <row r="12916" spans="1:2" x14ac:dyDescent="0.25">
      <c r="A12916" s="57">
        <v>51142147</v>
      </c>
      <c r="B12916" s="58" t="s">
        <v>5957</v>
      </c>
    </row>
    <row r="12917" spans="1:2" x14ac:dyDescent="0.25">
      <c r="A12917" s="57">
        <v>51142148</v>
      </c>
      <c r="B12917" s="58" t="s">
        <v>16130</v>
      </c>
    </row>
    <row r="12918" spans="1:2" x14ac:dyDescent="0.25">
      <c r="A12918" s="57">
        <v>51142149</v>
      </c>
      <c r="B12918" s="58" t="s">
        <v>8889</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11860</v>
      </c>
    </row>
    <row r="12922" spans="1:2" x14ac:dyDescent="0.25">
      <c r="A12922" s="57">
        <v>51142205</v>
      </c>
      <c r="B12922" s="58" t="s">
        <v>6636</v>
      </c>
    </row>
    <row r="12923" spans="1:2" x14ac:dyDescent="0.25">
      <c r="A12923" s="57">
        <v>51142206</v>
      </c>
      <c r="B12923" s="58" t="s">
        <v>11879</v>
      </c>
    </row>
    <row r="12924" spans="1:2" x14ac:dyDescent="0.25">
      <c r="A12924" s="57">
        <v>51142207</v>
      </c>
      <c r="B12924" s="58" t="s">
        <v>10636</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10709</v>
      </c>
    </row>
    <row r="12930" spans="1:2" x14ac:dyDescent="0.25">
      <c r="A12930" s="57">
        <v>51142213</v>
      </c>
      <c r="B12930" s="58" t="s">
        <v>7203</v>
      </c>
    </row>
    <row r="12931" spans="1:2" x14ac:dyDescent="0.25">
      <c r="A12931" s="57">
        <v>51142214</v>
      </c>
      <c r="B12931" s="58" t="s">
        <v>10944</v>
      </c>
    </row>
    <row r="12932" spans="1:2" x14ac:dyDescent="0.25">
      <c r="A12932" s="57">
        <v>51142215</v>
      </c>
      <c r="B12932" s="58" t="s">
        <v>445</v>
      </c>
    </row>
    <row r="12933" spans="1:2" x14ac:dyDescent="0.25">
      <c r="A12933" s="57">
        <v>51142216</v>
      </c>
      <c r="B12933" s="58" t="s">
        <v>10556</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5232</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5140</v>
      </c>
    </row>
    <row r="12941" spans="1:2" x14ac:dyDescent="0.25">
      <c r="A12941" s="57">
        <v>51142224</v>
      </c>
      <c r="B12941" s="58" t="s">
        <v>15174</v>
      </c>
    </row>
    <row r="12942" spans="1:2" x14ac:dyDescent="0.25">
      <c r="A12942" s="57">
        <v>51142225</v>
      </c>
      <c r="B12942" s="58" t="s">
        <v>11608</v>
      </c>
    </row>
    <row r="12943" spans="1:2" x14ac:dyDescent="0.25">
      <c r="A12943" s="57">
        <v>51142226</v>
      </c>
      <c r="B12943" s="58" t="s">
        <v>15800</v>
      </c>
    </row>
    <row r="12944" spans="1:2" x14ac:dyDescent="0.25">
      <c r="A12944" s="57">
        <v>51142227</v>
      </c>
      <c r="B12944" s="58" t="s">
        <v>14580</v>
      </c>
    </row>
    <row r="12945" spans="1:2" x14ac:dyDescent="0.25">
      <c r="A12945" s="57">
        <v>51142228</v>
      </c>
      <c r="B12945" s="58" t="s">
        <v>17565</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12095</v>
      </c>
    </row>
    <row r="12952" spans="1:2" x14ac:dyDescent="0.25">
      <c r="A12952" s="57">
        <v>51142235</v>
      </c>
      <c r="B12952" s="58" t="s">
        <v>12037</v>
      </c>
    </row>
    <row r="12953" spans="1:2" x14ac:dyDescent="0.25">
      <c r="A12953" s="57">
        <v>51142236</v>
      </c>
      <c r="B12953" s="58" t="s">
        <v>5126</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10575</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6154</v>
      </c>
    </row>
    <row r="12963" spans="1:2" x14ac:dyDescent="0.25">
      <c r="A12963" s="57">
        <v>51142404</v>
      </c>
      <c r="B12963" s="58" t="s">
        <v>16278</v>
      </c>
    </row>
    <row r="12964" spans="1:2" x14ac:dyDescent="0.25">
      <c r="A12964" s="57">
        <v>51142405</v>
      </c>
      <c r="B12964" s="58" t="s">
        <v>10396</v>
      </c>
    </row>
    <row r="12965" spans="1:2" x14ac:dyDescent="0.25">
      <c r="A12965" s="57">
        <v>51142406</v>
      </c>
      <c r="B12965" s="58" t="s">
        <v>4980</v>
      </c>
    </row>
    <row r="12966" spans="1:2" x14ac:dyDescent="0.25">
      <c r="A12966" s="57">
        <v>51142407</v>
      </c>
      <c r="B12966" s="58" t="s">
        <v>14652</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5234</v>
      </c>
    </row>
    <row r="12972" spans="1:2" x14ac:dyDescent="0.25">
      <c r="A12972" s="57">
        <v>51142413</v>
      </c>
      <c r="B12972" s="58" t="s">
        <v>3458</v>
      </c>
    </row>
    <row r="12973" spans="1:2" x14ac:dyDescent="0.25">
      <c r="A12973" s="57">
        <v>51142414</v>
      </c>
      <c r="B12973" s="58" t="s">
        <v>4953</v>
      </c>
    </row>
    <row r="12974" spans="1:2" x14ac:dyDescent="0.25">
      <c r="A12974" s="57">
        <v>51142501</v>
      </c>
      <c r="B12974" s="58" t="s">
        <v>12047</v>
      </c>
    </row>
    <row r="12975" spans="1:2" x14ac:dyDescent="0.25">
      <c r="A12975" s="57">
        <v>51142502</v>
      </c>
      <c r="B12975" s="58" t="s">
        <v>9116</v>
      </c>
    </row>
    <row r="12976" spans="1:2" x14ac:dyDescent="0.25">
      <c r="A12976" s="57">
        <v>51142503</v>
      </c>
      <c r="B12976" s="58" t="s">
        <v>6400</v>
      </c>
    </row>
    <row r="12977" spans="1:2" x14ac:dyDescent="0.25">
      <c r="A12977" s="57">
        <v>51142504</v>
      </c>
      <c r="B12977" s="58" t="s">
        <v>14632</v>
      </c>
    </row>
    <row r="12978" spans="1:2" x14ac:dyDescent="0.25">
      <c r="A12978" s="57">
        <v>51142505</v>
      </c>
      <c r="B12978" s="58" t="s">
        <v>18319</v>
      </c>
    </row>
    <row r="12979" spans="1:2" x14ac:dyDescent="0.25">
      <c r="A12979" s="57">
        <v>51142506</v>
      </c>
      <c r="B12979" s="58" t="s">
        <v>5681</v>
      </c>
    </row>
    <row r="12980" spans="1:2" x14ac:dyDescent="0.25">
      <c r="A12980" s="57">
        <v>51142507</v>
      </c>
      <c r="B12980" s="58" t="s">
        <v>11728</v>
      </c>
    </row>
    <row r="12981" spans="1:2" x14ac:dyDescent="0.25">
      <c r="A12981" s="57">
        <v>51142508</v>
      </c>
      <c r="B12981" s="58" t="s">
        <v>17139</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11717</v>
      </c>
    </row>
    <row r="12987" spans="1:2" x14ac:dyDescent="0.25">
      <c r="A12987" s="57">
        <v>51142604</v>
      </c>
      <c r="B12987" s="58" t="s">
        <v>10062</v>
      </c>
    </row>
    <row r="12988" spans="1:2" x14ac:dyDescent="0.25">
      <c r="A12988" s="57">
        <v>51142605</v>
      </c>
      <c r="B12988" s="58" t="s">
        <v>15118</v>
      </c>
    </row>
    <row r="12989" spans="1:2" x14ac:dyDescent="0.25">
      <c r="A12989" s="57">
        <v>51142606</v>
      </c>
      <c r="B12989" s="58" t="s">
        <v>7582</v>
      </c>
    </row>
    <row r="12990" spans="1:2" x14ac:dyDescent="0.25">
      <c r="A12990" s="57">
        <v>51142607</v>
      </c>
      <c r="B12990" s="58" t="s">
        <v>13645</v>
      </c>
    </row>
    <row r="12991" spans="1:2" x14ac:dyDescent="0.25">
      <c r="A12991" s="57">
        <v>51142608</v>
      </c>
      <c r="B12991" s="58" t="s">
        <v>11647</v>
      </c>
    </row>
    <row r="12992" spans="1:2" x14ac:dyDescent="0.25">
      <c r="A12992" s="57">
        <v>51142609</v>
      </c>
      <c r="B12992" s="58" t="s">
        <v>4859</v>
      </c>
    </row>
    <row r="12993" spans="1:2" x14ac:dyDescent="0.25">
      <c r="A12993" s="57">
        <v>51142610</v>
      </c>
      <c r="B12993" s="58" t="s">
        <v>3234</v>
      </c>
    </row>
    <row r="12994" spans="1:2" x14ac:dyDescent="0.25">
      <c r="A12994" s="57">
        <v>51142611</v>
      </c>
      <c r="B12994" s="58" t="s">
        <v>12680</v>
      </c>
    </row>
    <row r="12995" spans="1:2" x14ac:dyDescent="0.25">
      <c r="A12995" s="57">
        <v>51142612</v>
      </c>
      <c r="B12995" s="58" t="s">
        <v>11002</v>
      </c>
    </row>
    <row r="12996" spans="1:2" x14ac:dyDescent="0.25">
      <c r="A12996" s="57">
        <v>51142613</v>
      </c>
      <c r="B12996" s="58" t="s">
        <v>16973</v>
      </c>
    </row>
    <row r="12997" spans="1:2" x14ac:dyDescent="0.25">
      <c r="A12997" s="57">
        <v>51142614</v>
      </c>
      <c r="B12997" s="58" t="s">
        <v>11397</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14547</v>
      </c>
    </row>
    <row r="13006" spans="1:2" x14ac:dyDescent="0.25">
      <c r="A13006" s="57">
        <v>51142901</v>
      </c>
      <c r="B13006" s="58" t="s">
        <v>4855</v>
      </c>
    </row>
    <row r="13007" spans="1:2" x14ac:dyDescent="0.25">
      <c r="A13007" s="57">
        <v>51142902</v>
      </c>
      <c r="B13007" s="58" t="s">
        <v>13612</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13187</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9837</v>
      </c>
    </row>
    <row r="13016" spans="1:2" x14ac:dyDescent="0.25">
      <c r="A13016" s="57">
        <v>51142911</v>
      </c>
      <c r="B13016" s="58" t="s">
        <v>14585</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13682</v>
      </c>
    </row>
    <row r="13020" spans="1:2" x14ac:dyDescent="0.25">
      <c r="A13020" s="57">
        <v>51142915</v>
      </c>
      <c r="B13020" s="58" t="s">
        <v>12696</v>
      </c>
    </row>
    <row r="13021" spans="1:2" x14ac:dyDescent="0.25">
      <c r="A13021" s="57">
        <v>51142916</v>
      </c>
      <c r="B13021" s="58" t="s">
        <v>7687</v>
      </c>
    </row>
    <row r="13022" spans="1:2" x14ac:dyDescent="0.25">
      <c r="A13022" s="57">
        <v>51142917</v>
      </c>
      <c r="B13022" s="58" t="s">
        <v>10041</v>
      </c>
    </row>
    <row r="13023" spans="1:2" x14ac:dyDescent="0.25">
      <c r="A13023" s="57">
        <v>51142918</v>
      </c>
      <c r="B13023" s="58" t="s">
        <v>8020</v>
      </c>
    </row>
    <row r="13024" spans="1:2" x14ac:dyDescent="0.25">
      <c r="A13024" s="57">
        <v>51142919</v>
      </c>
      <c r="B13024" s="58" t="s">
        <v>10966</v>
      </c>
    </row>
    <row r="13025" spans="1:2" x14ac:dyDescent="0.25">
      <c r="A13025" s="57">
        <v>51142920</v>
      </c>
      <c r="B13025" s="58" t="s">
        <v>2306</v>
      </c>
    </row>
    <row r="13026" spans="1:2" x14ac:dyDescent="0.25">
      <c r="A13026" s="57">
        <v>51142921</v>
      </c>
      <c r="B13026" s="58" t="s">
        <v>14467</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10755</v>
      </c>
    </row>
    <row r="13033" spans="1:2" x14ac:dyDescent="0.25">
      <c r="A13033" s="57">
        <v>51142928</v>
      </c>
      <c r="B13033" s="58" t="s">
        <v>5593</v>
      </c>
    </row>
    <row r="13034" spans="1:2" x14ac:dyDescent="0.25">
      <c r="A13034" s="57">
        <v>51142929</v>
      </c>
      <c r="B13034" s="58" t="s">
        <v>7635</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5772</v>
      </c>
    </row>
    <row r="13040" spans="1:2" x14ac:dyDescent="0.25">
      <c r="A13040" s="57">
        <v>51142935</v>
      </c>
      <c r="B13040" s="58" t="s">
        <v>4537</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11950</v>
      </c>
    </row>
    <row r="13044" spans="1:2" x14ac:dyDescent="0.25">
      <c r="A13044" s="57">
        <v>51142939</v>
      </c>
      <c r="B13044" s="58" t="s">
        <v>14763</v>
      </c>
    </row>
    <row r="13045" spans="1:2" x14ac:dyDescent="0.25">
      <c r="A13045" s="57">
        <v>51142940</v>
      </c>
      <c r="B13045" s="58" t="s">
        <v>17771</v>
      </c>
    </row>
    <row r="13046" spans="1:2" x14ac:dyDescent="0.25">
      <c r="A13046" s="57">
        <v>51142941</v>
      </c>
      <c r="B13046" s="58" t="s">
        <v>11480</v>
      </c>
    </row>
    <row r="13047" spans="1:2" x14ac:dyDescent="0.25">
      <c r="A13047" s="57">
        <v>51142942</v>
      </c>
      <c r="B13047" s="58" t="s">
        <v>3439</v>
      </c>
    </row>
    <row r="13048" spans="1:2" x14ac:dyDescent="0.25">
      <c r="A13048" s="57">
        <v>51142943</v>
      </c>
      <c r="B13048" s="58" t="s">
        <v>9716</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4785</v>
      </c>
    </row>
    <row r="13052" spans="1:2" x14ac:dyDescent="0.25">
      <c r="A13052" s="57">
        <v>51142947</v>
      </c>
      <c r="B13052" s="58" t="s">
        <v>12638</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7352</v>
      </c>
    </row>
    <row r="13059" spans="1:2" x14ac:dyDescent="0.25">
      <c r="A13059" s="57">
        <v>51151507</v>
      </c>
      <c r="B13059" s="58" t="s">
        <v>5808</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13345</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11106</v>
      </c>
    </row>
    <row r="13067" spans="1:2" x14ac:dyDescent="0.25">
      <c r="A13067" s="57">
        <v>51151515</v>
      </c>
      <c r="B13067" s="58" t="s">
        <v>11774</v>
      </c>
    </row>
    <row r="13068" spans="1:2" x14ac:dyDescent="0.25">
      <c r="A13068" s="57">
        <v>51151516</v>
      </c>
      <c r="B13068" s="58" t="s">
        <v>11831</v>
      </c>
    </row>
    <row r="13069" spans="1:2" x14ac:dyDescent="0.25">
      <c r="A13069" s="57">
        <v>51151517</v>
      </c>
      <c r="B13069" s="58" t="s">
        <v>16203</v>
      </c>
    </row>
    <row r="13070" spans="1:2" x14ac:dyDescent="0.25">
      <c r="A13070" s="57">
        <v>51151518</v>
      </c>
      <c r="B13070" s="58" t="s">
        <v>11321</v>
      </c>
    </row>
    <row r="13071" spans="1:2" x14ac:dyDescent="0.25">
      <c r="A13071" s="57">
        <v>51151601</v>
      </c>
      <c r="B13071" s="58" t="s">
        <v>16188</v>
      </c>
    </row>
    <row r="13072" spans="1:2" x14ac:dyDescent="0.25">
      <c r="A13072" s="57">
        <v>51151602</v>
      </c>
      <c r="B13072" s="58" t="s">
        <v>4246</v>
      </c>
    </row>
    <row r="13073" spans="1:2" x14ac:dyDescent="0.25">
      <c r="A13073" s="57">
        <v>51151603</v>
      </c>
      <c r="B13073" s="58" t="s">
        <v>5510</v>
      </c>
    </row>
    <row r="13074" spans="1:2" x14ac:dyDescent="0.25">
      <c r="A13074" s="57">
        <v>51151604</v>
      </c>
      <c r="B13074" s="58" t="s">
        <v>9508</v>
      </c>
    </row>
    <row r="13075" spans="1:2" x14ac:dyDescent="0.25">
      <c r="A13075" s="57">
        <v>51151605</v>
      </c>
      <c r="B13075" s="58" t="s">
        <v>9774</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10134</v>
      </c>
    </row>
    <row r="13079" spans="1:2" x14ac:dyDescent="0.25">
      <c r="A13079" s="57">
        <v>51151609</v>
      </c>
      <c r="B13079" s="58" t="s">
        <v>5169</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12865</v>
      </c>
    </row>
    <row r="13084" spans="1:2" x14ac:dyDescent="0.25">
      <c r="A13084" s="57">
        <v>51151614</v>
      </c>
      <c r="B13084" s="58" t="s">
        <v>5066</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9235</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12744</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9514</v>
      </c>
    </row>
    <row r="13097" spans="1:2" x14ac:dyDescent="0.25">
      <c r="A13097" s="57">
        <v>51151711</v>
      </c>
      <c r="B13097" s="58" t="s">
        <v>6014</v>
      </c>
    </row>
    <row r="13098" spans="1:2" x14ac:dyDescent="0.25">
      <c r="A13098" s="57">
        <v>51151712</v>
      </c>
      <c r="B13098" s="58" t="s">
        <v>9642</v>
      </c>
    </row>
    <row r="13099" spans="1:2" x14ac:dyDescent="0.25">
      <c r="A13099" s="57">
        <v>51151713</v>
      </c>
      <c r="B13099" s="58" t="s">
        <v>3078</v>
      </c>
    </row>
    <row r="13100" spans="1:2" x14ac:dyDescent="0.25">
      <c r="A13100" s="57">
        <v>51151714</v>
      </c>
      <c r="B13100" s="58" t="s">
        <v>5065</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9016</v>
      </c>
    </row>
    <row r="13105" spans="1:2" x14ac:dyDescent="0.25">
      <c r="A13105" s="57">
        <v>51151719</v>
      </c>
      <c r="B13105" s="58" t="s">
        <v>4976</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14676</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11356</v>
      </c>
    </row>
    <row r="13113" spans="1:2" x14ac:dyDescent="0.25">
      <c r="A13113" s="57">
        <v>51151727</v>
      </c>
      <c r="B13113" s="58" t="s">
        <v>7596</v>
      </c>
    </row>
    <row r="13114" spans="1:2" x14ac:dyDescent="0.25">
      <c r="A13114" s="57">
        <v>51151728</v>
      </c>
      <c r="B13114" s="58" t="s">
        <v>16133</v>
      </c>
    </row>
    <row r="13115" spans="1:2" x14ac:dyDescent="0.25">
      <c r="A13115" s="57">
        <v>51151729</v>
      </c>
      <c r="B13115" s="58" t="s">
        <v>14028</v>
      </c>
    </row>
    <row r="13116" spans="1:2" x14ac:dyDescent="0.25">
      <c r="A13116" s="57">
        <v>51151730</v>
      </c>
      <c r="B13116" s="58" t="s">
        <v>12831</v>
      </c>
    </row>
    <row r="13117" spans="1:2" x14ac:dyDescent="0.25">
      <c r="A13117" s="57">
        <v>51151731</v>
      </c>
      <c r="B13117" s="58" t="s">
        <v>10417</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7841</v>
      </c>
    </row>
    <row r="13127" spans="1:2" x14ac:dyDescent="0.25">
      <c r="A13127" s="57">
        <v>51151741</v>
      </c>
      <c r="B13127" s="58" t="s">
        <v>11656</v>
      </c>
    </row>
    <row r="13128" spans="1:2" x14ac:dyDescent="0.25">
      <c r="A13128" s="57">
        <v>51151742</v>
      </c>
      <c r="B13128" s="58" t="s">
        <v>3649</v>
      </c>
    </row>
    <row r="13129" spans="1:2" x14ac:dyDescent="0.25">
      <c r="A13129" s="57">
        <v>51151743</v>
      </c>
      <c r="B13129" s="58" t="s">
        <v>6207</v>
      </c>
    </row>
    <row r="13130" spans="1:2" x14ac:dyDescent="0.25">
      <c r="A13130" s="57">
        <v>51151744</v>
      </c>
      <c r="B13130" s="58" t="s">
        <v>5073</v>
      </c>
    </row>
    <row r="13131" spans="1:2" x14ac:dyDescent="0.25">
      <c r="A13131" s="57">
        <v>51151745</v>
      </c>
      <c r="B13131" s="58" t="s">
        <v>11793</v>
      </c>
    </row>
    <row r="13132" spans="1:2" x14ac:dyDescent="0.25">
      <c r="A13132" s="57">
        <v>51151746</v>
      </c>
      <c r="B13132" s="58" t="s">
        <v>12470</v>
      </c>
    </row>
    <row r="13133" spans="1:2" x14ac:dyDescent="0.25">
      <c r="A13133" s="57">
        <v>51151747</v>
      </c>
      <c r="B13133" s="58" t="s">
        <v>5484</v>
      </c>
    </row>
    <row r="13134" spans="1:2" x14ac:dyDescent="0.25">
      <c r="A13134" s="57">
        <v>51151748</v>
      </c>
      <c r="B13134" s="58" t="s">
        <v>15361</v>
      </c>
    </row>
    <row r="13135" spans="1:2" x14ac:dyDescent="0.25">
      <c r="A13135" s="57">
        <v>51151749</v>
      </c>
      <c r="B13135" s="58" t="s">
        <v>13635</v>
      </c>
    </row>
    <row r="13136" spans="1:2" x14ac:dyDescent="0.25">
      <c r="A13136" s="57">
        <v>51151801</v>
      </c>
      <c r="B13136" s="58" t="s">
        <v>8172</v>
      </c>
    </row>
    <row r="13137" spans="1:2" x14ac:dyDescent="0.25">
      <c r="A13137" s="57">
        <v>51151802</v>
      </c>
      <c r="B13137" s="58" t="s">
        <v>17860</v>
      </c>
    </row>
    <row r="13138" spans="1:2" x14ac:dyDescent="0.25">
      <c r="A13138" s="57">
        <v>51151803</v>
      </c>
      <c r="B13138" s="58" t="s">
        <v>7116</v>
      </c>
    </row>
    <row r="13139" spans="1:2" x14ac:dyDescent="0.25">
      <c r="A13139" s="57">
        <v>51151804</v>
      </c>
      <c r="B13139" s="58" t="s">
        <v>14670</v>
      </c>
    </row>
    <row r="13140" spans="1:2" x14ac:dyDescent="0.25">
      <c r="A13140" s="57">
        <v>51151805</v>
      </c>
      <c r="B13140" s="58" t="s">
        <v>5112</v>
      </c>
    </row>
    <row r="13141" spans="1:2" x14ac:dyDescent="0.25">
      <c r="A13141" s="57">
        <v>51151810</v>
      </c>
      <c r="B13141" s="58" t="s">
        <v>15683</v>
      </c>
    </row>
    <row r="13142" spans="1:2" x14ac:dyDescent="0.25">
      <c r="A13142" s="57">
        <v>51151811</v>
      </c>
      <c r="B13142" s="58" t="s">
        <v>12516</v>
      </c>
    </row>
    <row r="13143" spans="1:2" x14ac:dyDescent="0.25">
      <c r="A13143" s="57">
        <v>51151812</v>
      </c>
      <c r="B13143" s="58" t="s">
        <v>11362</v>
      </c>
    </row>
    <row r="13144" spans="1:2" x14ac:dyDescent="0.25">
      <c r="A13144" s="57">
        <v>51151813</v>
      </c>
      <c r="B13144" s="58" t="s">
        <v>14420</v>
      </c>
    </row>
    <row r="13145" spans="1:2" x14ac:dyDescent="0.25">
      <c r="A13145" s="57">
        <v>51151814</v>
      </c>
      <c r="B13145" s="58" t="s">
        <v>11267</v>
      </c>
    </row>
    <row r="13146" spans="1:2" x14ac:dyDescent="0.25">
      <c r="A13146" s="57">
        <v>51151815</v>
      </c>
      <c r="B13146" s="58" t="s">
        <v>4373</v>
      </c>
    </row>
    <row r="13147" spans="1:2" x14ac:dyDescent="0.25">
      <c r="A13147" s="57">
        <v>51151816</v>
      </c>
      <c r="B13147" s="58" t="s">
        <v>10097</v>
      </c>
    </row>
    <row r="13148" spans="1:2" x14ac:dyDescent="0.25">
      <c r="A13148" s="57">
        <v>51151817</v>
      </c>
      <c r="B13148" s="58" t="s">
        <v>12785</v>
      </c>
    </row>
    <row r="13149" spans="1:2" x14ac:dyDescent="0.25">
      <c r="A13149" s="57">
        <v>51151818</v>
      </c>
      <c r="B13149" s="58" t="s">
        <v>10076</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17551</v>
      </c>
    </row>
    <row r="13153" spans="1:2" x14ac:dyDescent="0.25">
      <c r="A13153" s="57">
        <v>51151822</v>
      </c>
      <c r="B13153" s="58" t="s">
        <v>14509</v>
      </c>
    </row>
    <row r="13154" spans="1:2" x14ac:dyDescent="0.25">
      <c r="A13154" s="57">
        <v>51151823</v>
      </c>
      <c r="B13154" s="58" t="s">
        <v>17212</v>
      </c>
    </row>
    <row r="13155" spans="1:2" x14ac:dyDescent="0.25">
      <c r="A13155" s="57">
        <v>51151824</v>
      </c>
      <c r="B13155" s="58" t="s">
        <v>8176</v>
      </c>
    </row>
    <row r="13156" spans="1:2" x14ac:dyDescent="0.25">
      <c r="A13156" s="57">
        <v>51151825</v>
      </c>
      <c r="B13156" s="58" t="s">
        <v>9356</v>
      </c>
    </row>
    <row r="13157" spans="1:2" x14ac:dyDescent="0.25">
      <c r="A13157" s="57">
        <v>51151901</v>
      </c>
      <c r="B13157" s="58" t="s">
        <v>11486</v>
      </c>
    </row>
    <row r="13158" spans="1:2" x14ac:dyDescent="0.25">
      <c r="A13158" s="57">
        <v>51151902</v>
      </c>
      <c r="B13158" s="58" t="s">
        <v>8225</v>
      </c>
    </row>
    <row r="13159" spans="1:2" x14ac:dyDescent="0.25">
      <c r="A13159" s="57">
        <v>51151903</v>
      </c>
      <c r="B13159" s="58" t="s">
        <v>13035</v>
      </c>
    </row>
    <row r="13160" spans="1:2" x14ac:dyDescent="0.25">
      <c r="A13160" s="57">
        <v>51151904</v>
      </c>
      <c r="B13160" s="58" t="s">
        <v>8882</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17283</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5119</v>
      </c>
    </row>
    <row r="13168" spans="1:2" x14ac:dyDescent="0.25">
      <c r="A13168" s="57">
        <v>51151913</v>
      </c>
      <c r="B13168" s="58" t="s">
        <v>5828</v>
      </c>
    </row>
    <row r="13169" spans="1:2" x14ac:dyDescent="0.25">
      <c r="A13169" s="57">
        <v>51151914</v>
      </c>
      <c r="B13169" s="58" t="s">
        <v>10622</v>
      </c>
    </row>
    <row r="13170" spans="1:2" x14ac:dyDescent="0.25">
      <c r="A13170" s="57">
        <v>51151915</v>
      </c>
      <c r="B13170" s="58" t="s">
        <v>17399</v>
      </c>
    </row>
    <row r="13171" spans="1:2" x14ac:dyDescent="0.25">
      <c r="A13171" s="57">
        <v>51151916</v>
      </c>
      <c r="B13171" s="58" t="s">
        <v>4066</v>
      </c>
    </row>
    <row r="13172" spans="1:2" x14ac:dyDescent="0.25">
      <c r="A13172" s="57">
        <v>51151917</v>
      </c>
      <c r="B13172" s="58" t="s">
        <v>5108</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4858</v>
      </c>
    </row>
    <row r="13177" spans="1:2" x14ac:dyDescent="0.25">
      <c r="A13177" s="57">
        <v>51152005</v>
      </c>
      <c r="B13177" s="58" t="s">
        <v>17523</v>
      </c>
    </row>
    <row r="13178" spans="1:2" x14ac:dyDescent="0.25">
      <c r="A13178" s="57">
        <v>51152006</v>
      </c>
      <c r="B13178" s="58" t="s">
        <v>4488</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12648</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11644</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13988</v>
      </c>
    </row>
    <row r="13196" spans="1:2" x14ac:dyDescent="0.25">
      <c r="A13196" s="57">
        <v>51161514</v>
      </c>
      <c r="B13196" s="58" t="s">
        <v>13929</v>
      </c>
    </row>
    <row r="13197" spans="1:2" x14ac:dyDescent="0.25">
      <c r="A13197" s="57">
        <v>51161515</v>
      </c>
      <c r="B13197" s="58" t="s">
        <v>4270</v>
      </c>
    </row>
    <row r="13198" spans="1:2" x14ac:dyDescent="0.25">
      <c r="A13198" s="57">
        <v>51161516</v>
      </c>
      <c r="B13198" s="58" t="s">
        <v>11010</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14133</v>
      </c>
    </row>
    <row r="13203" spans="1:2" x14ac:dyDescent="0.25">
      <c r="A13203" s="57">
        <v>51161605</v>
      </c>
      <c r="B13203" s="58" t="s">
        <v>13704</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11163</v>
      </c>
    </row>
    <row r="13207" spans="1:2" x14ac:dyDescent="0.25">
      <c r="A13207" s="57">
        <v>51161609</v>
      </c>
      <c r="B13207" s="58" t="s">
        <v>5184</v>
      </c>
    </row>
    <row r="13208" spans="1:2" x14ac:dyDescent="0.25">
      <c r="A13208" s="57">
        <v>51161610</v>
      </c>
      <c r="B13208" s="58" t="s">
        <v>5784</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6241</v>
      </c>
    </row>
    <row r="13212" spans="1:2" x14ac:dyDescent="0.25">
      <c r="A13212" s="57">
        <v>51161614</v>
      </c>
      <c r="B13212" s="58" t="s">
        <v>7903</v>
      </c>
    </row>
    <row r="13213" spans="1:2" x14ac:dyDescent="0.25">
      <c r="A13213" s="57">
        <v>51161615</v>
      </c>
      <c r="B13213" s="58" t="s">
        <v>9407</v>
      </c>
    </row>
    <row r="13214" spans="1:2" x14ac:dyDescent="0.25">
      <c r="A13214" s="57">
        <v>51161616</v>
      </c>
      <c r="B13214" s="58" t="s">
        <v>7517</v>
      </c>
    </row>
    <row r="13215" spans="1:2" x14ac:dyDescent="0.25">
      <c r="A13215" s="57">
        <v>51161617</v>
      </c>
      <c r="B13215" s="58" t="s">
        <v>11839</v>
      </c>
    </row>
    <row r="13216" spans="1:2" x14ac:dyDescent="0.25">
      <c r="A13216" s="57">
        <v>51161618</v>
      </c>
      <c r="B13216" s="58" t="s">
        <v>13026</v>
      </c>
    </row>
    <row r="13217" spans="1:2" x14ac:dyDescent="0.25">
      <c r="A13217" s="57">
        <v>51161619</v>
      </c>
      <c r="B13217" s="58" t="s">
        <v>13136</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4397</v>
      </c>
    </row>
    <row r="13224" spans="1:2" x14ac:dyDescent="0.25">
      <c r="A13224" s="57">
        <v>51161626</v>
      </c>
      <c r="B13224" s="58" t="s">
        <v>4957</v>
      </c>
    </row>
    <row r="13225" spans="1:2" x14ac:dyDescent="0.25">
      <c r="A13225" s="57">
        <v>51161627</v>
      </c>
      <c r="B13225" s="58" t="s">
        <v>15120</v>
      </c>
    </row>
    <row r="13226" spans="1:2" x14ac:dyDescent="0.25">
      <c r="A13226" s="57">
        <v>51161628</v>
      </c>
      <c r="B13226" s="58" t="s">
        <v>8118</v>
      </c>
    </row>
    <row r="13227" spans="1:2" x14ac:dyDescent="0.25">
      <c r="A13227" s="57">
        <v>51161629</v>
      </c>
      <c r="B13227" s="58" t="s">
        <v>18530</v>
      </c>
    </row>
    <row r="13228" spans="1:2" x14ac:dyDescent="0.25">
      <c r="A13228" s="57">
        <v>51161630</v>
      </c>
      <c r="B13228" s="58" t="s">
        <v>8016</v>
      </c>
    </row>
    <row r="13229" spans="1:2" x14ac:dyDescent="0.25">
      <c r="A13229" s="57">
        <v>51161631</v>
      </c>
      <c r="B13229" s="58" t="s">
        <v>16124</v>
      </c>
    </row>
    <row r="13230" spans="1:2" x14ac:dyDescent="0.25">
      <c r="A13230" s="57">
        <v>51161632</v>
      </c>
      <c r="B13230" s="58" t="s">
        <v>10036</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10896</v>
      </c>
    </row>
    <row r="13234" spans="1:2" x14ac:dyDescent="0.25">
      <c r="A13234" s="57">
        <v>51161636</v>
      </c>
      <c r="B13234" s="58" t="s">
        <v>17402</v>
      </c>
    </row>
    <row r="13235" spans="1:2" x14ac:dyDescent="0.25">
      <c r="A13235" s="57">
        <v>51161637</v>
      </c>
      <c r="B13235" s="58" t="s">
        <v>7931</v>
      </c>
    </row>
    <row r="13236" spans="1:2" x14ac:dyDescent="0.25">
      <c r="A13236" s="57">
        <v>51161638</v>
      </c>
      <c r="B13236" s="58" t="s">
        <v>12660</v>
      </c>
    </row>
    <row r="13237" spans="1:2" x14ac:dyDescent="0.25">
      <c r="A13237" s="57">
        <v>51161639</v>
      </c>
      <c r="B13237" s="58" t="s">
        <v>7457</v>
      </c>
    </row>
    <row r="13238" spans="1:2" x14ac:dyDescent="0.25">
      <c r="A13238" s="57">
        <v>51161640</v>
      </c>
      <c r="B13238" s="58" t="s">
        <v>5343</v>
      </c>
    </row>
    <row r="13239" spans="1:2" x14ac:dyDescent="0.25">
      <c r="A13239" s="57">
        <v>51161646</v>
      </c>
      <c r="B13239" s="58" t="s">
        <v>11214</v>
      </c>
    </row>
    <row r="13240" spans="1:2" x14ac:dyDescent="0.25">
      <c r="A13240" s="57">
        <v>51161647</v>
      </c>
      <c r="B13240" s="58" t="s">
        <v>14964</v>
      </c>
    </row>
    <row r="13241" spans="1:2" x14ac:dyDescent="0.25">
      <c r="A13241" s="57">
        <v>51161648</v>
      </c>
      <c r="B13241" s="58" t="s">
        <v>7194</v>
      </c>
    </row>
    <row r="13242" spans="1:2" x14ac:dyDescent="0.25">
      <c r="A13242" s="57">
        <v>51161649</v>
      </c>
      <c r="B13242" s="58" t="s">
        <v>17890</v>
      </c>
    </row>
    <row r="13243" spans="1:2" x14ac:dyDescent="0.25">
      <c r="A13243" s="57">
        <v>51161650</v>
      </c>
      <c r="B13243" s="58" t="s">
        <v>6501</v>
      </c>
    </row>
    <row r="13244" spans="1:2" x14ac:dyDescent="0.25">
      <c r="A13244" s="57">
        <v>51161651</v>
      </c>
      <c r="B13244" s="58" t="s">
        <v>15080</v>
      </c>
    </row>
    <row r="13245" spans="1:2" x14ac:dyDescent="0.25">
      <c r="A13245" s="57">
        <v>51161701</v>
      </c>
      <c r="B13245" s="58" t="s">
        <v>12971</v>
      </c>
    </row>
    <row r="13246" spans="1:2" x14ac:dyDescent="0.25">
      <c r="A13246" s="57">
        <v>51161702</v>
      </c>
      <c r="B13246" s="58" t="s">
        <v>12845</v>
      </c>
    </row>
    <row r="13247" spans="1:2" x14ac:dyDescent="0.25">
      <c r="A13247" s="57">
        <v>51161703</v>
      </c>
      <c r="B13247" s="58" t="s">
        <v>12844</v>
      </c>
    </row>
    <row r="13248" spans="1:2" x14ac:dyDescent="0.25">
      <c r="A13248" s="57">
        <v>51161704</v>
      </c>
      <c r="B13248" s="58" t="s">
        <v>16403</v>
      </c>
    </row>
    <row r="13249" spans="1:2" x14ac:dyDescent="0.25">
      <c r="A13249" s="57">
        <v>51161705</v>
      </c>
      <c r="B13249" s="58" t="s">
        <v>13486</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9211</v>
      </c>
    </row>
    <row r="13254" spans="1:2" x14ac:dyDescent="0.25">
      <c r="A13254" s="57">
        <v>51161710</v>
      </c>
      <c r="B13254" s="58" t="s">
        <v>14089</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9353</v>
      </c>
    </row>
    <row r="13260" spans="1:2" x14ac:dyDescent="0.25">
      <c r="A13260" s="57">
        <v>51161808</v>
      </c>
      <c r="B13260" s="58" t="s">
        <v>9370</v>
      </c>
    </row>
    <row r="13261" spans="1:2" x14ac:dyDescent="0.25">
      <c r="A13261" s="57">
        <v>51161809</v>
      </c>
      <c r="B13261" s="58" t="s">
        <v>9881</v>
      </c>
    </row>
    <row r="13262" spans="1:2" x14ac:dyDescent="0.25">
      <c r="A13262" s="57">
        <v>51161810</v>
      </c>
      <c r="B13262" s="58" t="s">
        <v>10367</v>
      </c>
    </row>
    <row r="13263" spans="1:2" x14ac:dyDescent="0.25">
      <c r="A13263" s="57">
        <v>51161811</v>
      </c>
      <c r="B13263" s="58" t="s">
        <v>5873</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10790</v>
      </c>
    </row>
    <row r="13268" spans="1:2" x14ac:dyDescent="0.25">
      <c r="A13268" s="57">
        <v>51161817</v>
      </c>
      <c r="B13268" s="58" t="s">
        <v>9104</v>
      </c>
    </row>
    <row r="13269" spans="1:2" x14ac:dyDescent="0.25">
      <c r="A13269" s="57">
        <v>51161818</v>
      </c>
      <c r="B13269" s="58" t="s">
        <v>14430</v>
      </c>
    </row>
    <row r="13270" spans="1:2" x14ac:dyDescent="0.25">
      <c r="A13270" s="57">
        <v>51161819</v>
      </c>
      <c r="B13270" s="58" t="s">
        <v>12824</v>
      </c>
    </row>
    <row r="13271" spans="1:2" x14ac:dyDescent="0.25">
      <c r="A13271" s="57">
        <v>51161820</v>
      </c>
      <c r="B13271" s="58" t="s">
        <v>14232</v>
      </c>
    </row>
    <row r="13272" spans="1:2" x14ac:dyDescent="0.25">
      <c r="A13272" s="57">
        <v>51161901</v>
      </c>
      <c r="B13272" s="58" t="s">
        <v>8587</v>
      </c>
    </row>
    <row r="13273" spans="1:2" x14ac:dyDescent="0.25">
      <c r="A13273" s="57">
        <v>51161903</v>
      </c>
      <c r="B13273" s="58" t="s">
        <v>17909</v>
      </c>
    </row>
    <row r="13274" spans="1:2" x14ac:dyDescent="0.25">
      <c r="A13274" s="57">
        <v>51171501</v>
      </c>
      <c r="B13274" s="58" t="s">
        <v>4596</v>
      </c>
    </row>
    <row r="13275" spans="1:2" x14ac:dyDescent="0.25">
      <c r="A13275" s="57">
        <v>51171502</v>
      </c>
      <c r="B13275" s="58" t="s">
        <v>12874</v>
      </c>
    </row>
    <row r="13276" spans="1:2" x14ac:dyDescent="0.25">
      <c r="A13276" s="57">
        <v>51171503</v>
      </c>
      <c r="B13276" s="58" t="s">
        <v>2845</v>
      </c>
    </row>
    <row r="13277" spans="1:2" x14ac:dyDescent="0.25">
      <c r="A13277" s="57">
        <v>51171504</v>
      </c>
      <c r="B13277" s="58" t="s">
        <v>6218</v>
      </c>
    </row>
    <row r="13278" spans="1:2" x14ac:dyDescent="0.25">
      <c r="A13278" s="57">
        <v>51171505</v>
      </c>
      <c r="B13278" s="58" t="s">
        <v>3745</v>
      </c>
    </row>
    <row r="13279" spans="1:2" x14ac:dyDescent="0.25">
      <c r="A13279" s="57">
        <v>51171507</v>
      </c>
      <c r="B13279" s="58" t="s">
        <v>14094</v>
      </c>
    </row>
    <row r="13280" spans="1:2" x14ac:dyDescent="0.25">
      <c r="A13280" s="57">
        <v>51171508</v>
      </c>
      <c r="B13280" s="58" t="s">
        <v>655</v>
      </c>
    </row>
    <row r="13281" spans="1:2" x14ac:dyDescent="0.25">
      <c r="A13281" s="57">
        <v>51171509</v>
      </c>
      <c r="B13281" s="58" t="s">
        <v>4837</v>
      </c>
    </row>
    <row r="13282" spans="1:2" x14ac:dyDescent="0.25">
      <c r="A13282" s="57">
        <v>51171510</v>
      </c>
      <c r="B13282" s="58" t="s">
        <v>13907</v>
      </c>
    </row>
    <row r="13283" spans="1:2" x14ac:dyDescent="0.25">
      <c r="A13283" s="57">
        <v>51171511</v>
      </c>
      <c r="B13283" s="58" t="s">
        <v>2560</v>
      </c>
    </row>
    <row r="13284" spans="1:2" x14ac:dyDescent="0.25">
      <c r="A13284" s="57">
        <v>51171513</v>
      </c>
      <c r="B13284" s="58" t="s">
        <v>12376</v>
      </c>
    </row>
    <row r="13285" spans="1:2" x14ac:dyDescent="0.25">
      <c r="A13285" s="57">
        <v>51171601</v>
      </c>
      <c r="B13285" s="58" t="s">
        <v>17012</v>
      </c>
    </row>
    <row r="13286" spans="1:2" x14ac:dyDescent="0.25">
      <c r="A13286" s="57">
        <v>51171602</v>
      </c>
      <c r="B13286" s="58" t="s">
        <v>6164</v>
      </c>
    </row>
    <row r="13287" spans="1:2" x14ac:dyDescent="0.25">
      <c r="A13287" s="57">
        <v>51171603</v>
      </c>
      <c r="B13287" s="58" t="s">
        <v>5869</v>
      </c>
    </row>
    <row r="13288" spans="1:2" x14ac:dyDescent="0.25">
      <c r="A13288" s="57">
        <v>51171604</v>
      </c>
      <c r="B13288" s="58" t="s">
        <v>5563</v>
      </c>
    </row>
    <row r="13289" spans="1:2" x14ac:dyDescent="0.25">
      <c r="A13289" s="57">
        <v>51171605</v>
      </c>
      <c r="B13289" s="58" t="s">
        <v>14544</v>
      </c>
    </row>
    <row r="13290" spans="1:2" x14ac:dyDescent="0.25">
      <c r="A13290" s="57">
        <v>51171606</v>
      </c>
      <c r="B13290" s="58" t="s">
        <v>5284</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11518</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9052</v>
      </c>
    </row>
    <row r="13298" spans="1:2" x14ac:dyDescent="0.25">
      <c r="A13298" s="57">
        <v>51171614</v>
      </c>
      <c r="B13298" s="58" t="s">
        <v>5098</v>
      </c>
    </row>
    <row r="13299" spans="1:2" x14ac:dyDescent="0.25">
      <c r="A13299" s="57">
        <v>51171615</v>
      </c>
      <c r="B13299" s="58" t="s">
        <v>6255</v>
      </c>
    </row>
    <row r="13300" spans="1:2" x14ac:dyDescent="0.25">
      <c r="A13300" s="57">
        <v>51171616</v>
      </c>
      <c r="B13300" s="58" t="s">
        <v>9414</v>
      </c>
    </row>
    <row r="13301" spans="1:2" x14ac:dyDescent="0.25">
      <c r="A13301" s="57">
        <v>51171617</v>
      </c>
      <c r="B13301" s="58" t="s">
        <v>13679</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12776</v>
      </c>
    </row>
    <row r="13306" spans="1:2" x14ac:dyDescent="0.25">
      <c r="A13306" s="57">
        <v>51171622</v>
      </c>
      <c r="B13306" s="58" t="s">
        <v>11924</v>
      </c>
    </row>
    <row r="13307" spans="1:2" x14ac:dyDescent="0.25">
      <c r="A13307" s="57">
        <v>51171623</v>
      </c>
      <c r="B13307" s="58" t="s">
        <v>12840</v>
      </c>
    </row>
    <row r="13308" spans="1:2" x14ac:dyDescent="0.25">
      <c r="A13308" s="57">
        <v>51171624</v>
      </c>
      <c r="B13308" s="58" t="s">
        <v>9462</v>
      </c>
    </row>
    <row r="13309" spans="1:2" x14ac:dyDescent="0.25">
      <c r="A13309" s="57">
        <v>51171626</v>
      </c>
      <c r="B13309" s="58" t="s">
        <v>242</v>
      </c>
    </row>
    <row r="13310" spans="1:2" x14ac:dyDescent="0.25">
      <c r="A13310" s="57">
        <v>51171627</v>
      </c>
      <c r="B13310" s="58" t="s">
        <v>6208</v>
      </c>
    </row>
    <row r="13311" spans="1:2" x14ac:dyDescent="0.25">
      <c r="A13311" s="57">
        <v>51171628</v>
      </c>
      <c r="B13311" s="58" t="s">
        <v>15895</v>
      </c>
    </row>
    <row r="13312" spans="1:2" x14ac:dyDescent="0.25">
      <c r="A13312" s="57">
        <v>51171629</v>
      </c>
      <c r="B13312" s="58" t="s">
        <v>9257</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11328</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11986</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9875</v>
      </c>
    </row>
    <row r="13325" spans="1:2" x14ac:dyDescent="0.25">
      <c r="A13325" s="57">
        <v>51171711</v>
      </c>
      <c r="B13325" s="58" t="s">
        <v>17995</v>
      </c>
    </row>
    <row r="13326" spans="1:2" x14ac:dyDescent="0.25">
      <c r="A13326" s="57">
        <v>51171712</v>
      </c>
      <c r="B13326" s="58" t="s">
        <v>12847</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10750</v>
      </c>
    </row>
    <row r="13331" spans="1:2" x14ac:dyDescent="0.25">
      <c r="A13331" s="57">
        <v>51171805</v>
      </c>
      <c r="B13331" s="58" t="s">
        <v>4244</v>
      </c>
    </row>
    <row r="13332" spans="1:2" x14ac:dyDescent="0.25">
      <c r="A13332" s="57">
        <v>51171806</v>
      </c>
      <c r="B13332" s="58" t="s">
        <v>5318</v>
      </c>
    </row>
    <row r="13333" spans="1:2" x14ac:dyDescent="0.25">
      <c r="A13333" s="57">
        <v>51171807</v>
      </c>
      <c r="B13333" s="58" t="s">
        <v>18666</v>
      </c>
    </row>
    <row r="13334" spans="1:2" x14ac:dyDescent="0.25">
      <c r="A13334" s="57">
        <v>51171808</v>
      </c>
      <c r="B13334" s="58" t="s">
        <v>10040</v>
      </c>
    </row>
    <row r="13335" spans="1:2" x14ac:dyDescent="0.25">
      <c r="A13335" s="57">
        <v>51171809</v>
      </c>
      <c r="B13335" s="58" t="s">
        <v>12040</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5018</v>
      </c>
    </row>
    <row r="13342" spans="1:2" x14ac:dyDescent="0.25">
      <c r="A13342" s="57">
        <v>51171817</v>
      </c>
      <c r="B13342" s="58" t="s">
        <v>110</v>
      </c>
    </row>
    <row r="13343" spans="1:2" x14ac:dyDescent="0.25">
      <c r="A13343" s="57">
        <v>51171818</v>
      </c>
      <c r="B13343" s="58" t="s">
        <v>14784</v>
      </c>
    </row>
    <row r="13344" spans="1:2" x14ac:dyDescent="0.25">
      <c r="A13344" s="57">
        <v>51171819</v>
      </c>
      <c r="B13344" s="58" t="s">
        <v>12998</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11408</v>
      </c>
    </row>
    <row r="13348" spans="1:2" x14ac:dyDescent="0.25">
      <c r="A13348" s="57">
        <v>51171901</v>
      </c>
      <c r="B13348" s="58" t="s">
        <v>14369</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11875</v>
      </c>
    </row>
    <row r="13354" spans="1:2" x14ac:dyDescent="0.25">
      <c r="A13354" s="57">
        <v>51171907</v>
      </c>
      <c r="B13354" s="58" t="s">
        <v>10957</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11633</v>
      </c>
    </row>
    <row r="13359" spans="1:2" x14ac:dyDescent="0.25">
      <c r="A13359" s="57">
        <v>51171912</v>
      </c>
      <c r="B13359" s="58" t="s">
        <v>16057</v>
      </c>
    </row>
    <row r="13360" spans="1:2" x14ac:dyDescent="0.25">
      <c r="A13360" s="57">
        <v>51171913</v>
      </c>
      <c r="B13360" s="58" t="s">
        <v>9756</v>
      </c>
    </row>
    <row r="13361" spans="1:2" x14ac:dyDescent="0.25">
      <c r="A13361" s="57">
        <v>51171914</v>
      </c>
      <c r="B13361" s="58" t="s">
        <v>12202</v>
      </c>
    </row>
    <row r="13362" spans="1:2" x14ac:dyDescent="0.25">
      <c r="A13362" s="57">
        <v>51171915</v>
      </c>
      <c r="B13362" s="58" t="s">
        <v>8995</v>
      </c>
    </row>
    <row r="13363" spans="1:2" x14ac:dyDescent="0.25">
      <c r="A13363" s="57">
        <v>51171916</v>
      </c>
      <c r="B13363" s="58" t="s">
        <v>17223</v>
      </c>
    </row>
    <row r="13364" spans="1:2" x14ac:dyDescent="0.25">
      <c r="A13364" s="57">
        <v>51171917</v>
      </c>
      <c r="B13364" s="58" t="s">
        <v>11679</v>
      </c>
    </row>
    <row r="13365" spans="1:2" x14ac:dyDescent="0.25">
      <c r="A13365" s="57">
        <v>51171918</v>
      </c>
      <c r="B13365" s="58" t="s">
        <v>10624</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12584</v>
      </c>
    </row>
    <row r="13370" spans="1:2" x14ac:dyDescent="0.25">
      <c r="A13370" s="57">
        <v>51172101</v>
      </c>
      <c r="B13370" s="58" t="s">
        <v>9878</v>
      </c>
    </row>
    <row r="13371" spans="1:2" x14ac:dyDescent="0.25">
      <c r="A13371" s="57">
        <v>51172102</v>
      </c>
      <c r="B13371" s="58" t="s">
        <v>8931</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12058</v>
      </c>
    </row>
    <row r="13375" spans="1:2" x14ac:dyDescent="0.25">
      <c r="A13375" s="57">
        <v>51172107</v>
      </c>
      <c r="B13375" s="58" t="s">
        <v>8077</v>
      </c>
    </row>
    <row r="13376" spans="1:2" x14ac:dyDescent="0.25">
      <c r="A13376" s="57">
        <v>51172108</v>
      </c>
      <c r="B13376" s="58" t="s">
        <v>14269</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6059</v>
      </c>
    </row>
    <row r="13381" spans="1:2" x14ac:dyDescent="0.25">
      <c r="A13381" s="57">
        <v>51181502</v>
      </c>
      <c r="B13381" s="58" t="s">
        <v>4162</v>
      </c>
    </row>
    <row r="13382" spans="1:2" x14ac:dyDescent="0.25">
      <c r="A13382" s="57">
        <v>51181503</v>
      </c>
      <c r="B13382" s="58" t="s">
        <v>13845</v>
      </c>
    </row>
    <row r="13383" spans="1:2" x14ac:dyDescent="0.25">
      <c r="A13383" s="57">
        <v>51181504</v>
      </c>
      <c r="B13383" s="58" t="s">
        <v>16312</v>
      </c>
    </row>
    <row r="13384" spans="1:2" x14ac:dyDescent="0.25">
      <c r="A13384" s="57">
        <v>51181505</v>
      </c>
      <c r="B13384" s="58" t="s">
        <v>5972</v>
      </c>
    </row>
    <row r="13385" spans="1:2" x14ac:dyDescent="0.25">
      <c r="A13385" s="57">
        <v>51181506</v>
      </c>
      <c r="B13385" s="58" t="s">
        <v>4625</v>
      </c>
    </row>
    <row r="13386" spans="1:2" x14ac:dyDescent="0.25">
      <c r="A13386" s="57">
        <v>51181508</v>
      </c>
      <c r="B13386" s="58" t="s">
        <v>14433</v>
      </c>
    </row>
    <row r="13387" spans="1:2" x14ac:dyDescent="0.25">
      <c r="A13387" s="57">
        <v>51181509</v>
      </c>
      <c r="B13387" s="58" t="s">
        <v>12553</v>
      </c>
    </row>
    <row r="13388" spans="1:2" x14ac:dyDescent="0.25">
      <c r="A13388" s="57">
        <v>51181510</v>
      </c>
      <c r="B13388" s="58" t="s">
        <v>15253</v>
      </c>
    </row>
    <row r="13389" spans="1:2" x14ac:dyDescent="0.25">
      <c r="A13389" s="57">
        <v>51181511</v>
      </c>
      <c r="B13389" s="58" t="s">
        <v>4664</v>
      </c>
    </row>
    <row r="13390" spans="1:2" x14ac:dyDescent="0.25">
      <c r="A13390" s="57">
        <v>51181513</v>
      </c>
      <c r="B13390" s="58" t="s">
        <v>17448</v>
      </c>
    </row>
    <row r="13391" spans="1:2" x14ac:dyDescent="0.25">
      <c r="A13391" s="57">
        <v>51181514</v>
      </c>
      <c r="B13391" s="58" t="s">
        <v>5302</v>
      </c>
    </row>
    <row r="13392" spans="1:2" x14ac:dyDescent="0.25">
      <c r="A13392" s="57">
        <v>51181515</v>
      </c>
      <c r="B13392" s="58" t="s">
        <v>4569</v>
      </c>
    </row>
    <row r="13393" spans="1:2" x14ac:dyDescent="0.25">
      <c r="A13393" s="57">
        <v>51181516</v>
      </c>
      <c r="B13393" s="58" t="s">
        <v>14282</v>
      </c>
    </row>
    <row r="13394" spans="1:2" x14ac:dyDescent="0.25">
      <c r="A13394" s="57">
        <v>51181517</v>
      </c>
      <c r="B13394" s="58" t="s">
        <v>13794</v>
      </c>
    </row>
    <row r="13395" spans="1:2" x14ac:dyDescent="0.25">
      <c r="A13395" s="57">
        <v>51181519</v>
      </c>
      <c r="B13395" s="58" t="s">
        <v>13445</v>
      </c>
    </row>
    <row r="13396" spans="1:2" x14ac:dyDescent="0.25">
      <c r="A13396" s="57">
        <v>51181520</v>
      </c>
      <c r="B13396" s="58" t="s">
        <v>10863</v>
      </c>
    </row>
    <row r="13397" spans="1:2" x14ac:dyDescent="0.25">
      <c r="A13397" s="57">
        <v>51181521</v>
      </c>
      <c r="B13397" s="58" t="s">
        <v>6191</v>
      </c>
    </row>
    <row r="13398" spans="1:2" x14ac:dyDescent="0.25">
      <c r="A13398" s="57">
        <v>51181522</v>
      </c>
      <c r="B13398" s="58" t="s">
        <v>12804</v>
      </c>
    </row>
    <row r="13399" spans="1:2" x14ac:dyDescent="0.25">
      <c r="A13399" s="57">
        <v>51181523</v>
      </c>
      <c r="B13399" s="58" t="s">
        <v>7960</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13261</v>
      </c>
    </row>
    <row r="13404" spans="1:2" x14ac:dyDescent="0.25">
      <c r="A13404" s="57">
        <v>51181604</v>
      </c>
      <c r="B13404" s="58" t="s">
        <v>4942</v>
      </c>
    </row>
    <row r="13405" spans="1:2" x14ac:dyDescent="0.25">
      <c r="A13405" s="57">
        <v>51181605</v>
      </c>
      <c r="B13405" s="58" t="s">
        <v>7750</v>
      </c>
    </row>
    <row r="13406" spans="1:2" x14ac:dyDescent="0.25">
      <c r="A13406" s="57">
        <v>51181606</v>
      </c>
      <c r="B13406" s="58" t="s">
        <v>6006</v>
      </c>
    </row>
    <row r="13407" spans="1:2" x14ac:dyDescent="0.25">
      <c r="A13407" s="57">
        <v>51181607</v>
      </c>
      <c r="B13407" s="58" t="s">
        <v>5805</v>
      </c>
    </row>
    <row r="13408" spans="1:2" x14ac:dyDescent="0.25">
      <c r="A13408" s="57">
        <v>51181608</v>
      </c>
      <c r="B13408" s="58" t="s">
        <v>10498</v>
      </c>
    </row>
    <row r="13409" spans="1:2" x14ac:dyDescent="0.25">
      <c r="A13409" s="57">
        <v>51181609</v>
      </c>
      <c r="B13409" s="58" t="s">
        <v>10824</v>
      </c>
    </row>
    <row r="13410" spans="1:2" x14ac:dyDescent="0.25">
      <c r="A13410" s="57">
        <v>51181701</v>
      </c>
      <c r="B13410" s="58" t="s">
        <v>12049</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13993</v>
      </c>
    </row>
    <row r="13418" spans="1:2" x14ac:dyDescent="0.25">
      <c r="A13418" s="57">
        <v>51181709</v>
      </c>
      <c r="B13418" s="58" t="s">
        <v>12100</v>
      </c>
    </row>
    <row r="13419" spans="1:2" x14ac:dyDescent="0.25">
      <c r="A13419" s="57">
        <v>51181710</v>
      </c>
      <c r="B13419" s="58" t="s">
        <v>13752</v>
      </c>
    </row>
    <row r="13420" spans="1:2" x14ac:dyDescent="0.25">
      <c r="A13420" s="57">
        <v>51181711</v>
      </c>
      <c r="B13420" s="58" t="s">
        <v>4780</v>
      </c>
    </row>
    <row r="13421" spans="1:2" x14ac:dyDescent="0.25">
      <c r="A13421" s="57">
        <v>51181712</v>
      </c>
      <c r="B13421" s="58" t="s">
        <v>12956</v>
      </c>
    </row>
    <row r="13422" spans="1:2" x14ac:dyDescent="0.25">
      <c r="A13422" s="57">
        <v>51181713</v>
      </c>
      <c r="B13422" s="58" t="s">
        <v>12700</v>
      </c>
    </row>
    <row r="13423" spans="1:2" x14ac:dyDescent="0.25">
      <c r="A13423" s="57">
        <v>51181714</v>
      </c>
      <c r="B13423" s="58" t="s">
        <v>2079</v>
      </c>
    </row>
    <row r="13424" spans="1:2" x14ac:dyDescent="0.25">
      <c r="A13424" s="57">
        <v>51181715</v>
      </c>
      <c r="B13424" s="58" t="s">
        <v>10615</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12170</v>
      </c>
    </row>
    <row r="13428" spans="1:2" x14ac:dyDescent="0.25">
      <c r="A13428" s="57">
        <v>51181719</v>
      </c>
      <c r="B13428" s="58" t="s">
        <v>12823</v>
      </c>
    </row>
    <row r="13429" spans="1:2" x14ac:dyDescent="0.25">
      <c r="A13429" s="57">
        <v>51181720</v>
      </c>
      <c r="B13429" s="58" t="s">
        <v>14657</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14496</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9098</v>
      </c>
    </row>
    <row r="13438" spans="1:2" x14ac:dyDescent="0.25">
      <c r="A13438" s="57">
        <v>51181729</v>
      </c>
      <c r="B13438" s="58" t="s">
        <v>9999</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10572</v>
      </c>
    </row>
    <row r="13444" spans="1:2" x14ac:dyDescent="0.25">
      <c r="A13444" s="57">
        <v>51181735</v>
      </c>
      <c r="B13444" s="58" t="s">
        <v>8115</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13140</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5043</v>
      </c>
    </row>
    <row r="13451" spans="1:2" x14ac:dyDescent="0.25">
      <c r="A13451" s="57">
        <v>51181742</v>
      </c>
      <c r="B13451" s="58" t="s">
        <v>12246</v>
      </c>
    </row>
    <row r="13452" spans="1:2" x14ac:dyDescent="0.25">
      <c r="A13452" s="57">
        <v>51181743</v>
      </c>
      <c r="B13452" s="58" t="s">
        <v>11160</v>
      </c>
    </row>
    <row r="13453" spans="1:2" x14ac:dyDescent="0.25">
      <c r="A13453" s="57">
        <v>51181744</v>
      </c>
      <c r="B13453" s="58" t="s">
        <v>600</v>
      </c>
    </row>
    <row r="13454" spans="1:2" x14ac:dyDescent="0.25">
      <c r="A13454" s="57">
        <v>51181745</v>
      </c>
      <c r="B13454" s="58" t="s">
        <v>12915</v>
      </c>
    </row>
    <row r="13455" spans="1:2" x14ac:dyDescent="0.25">
      <c r="A13455" s="57">
        <v>51181746</v>
      </c>
      <c r="B13455" s="58" t="s">
        <v>11418</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14362</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13029</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13062</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10008</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10019</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9657</v>
      </c>
    </row>
    <row r="13479" spans="1:2" x14ac:dyDescent="0.25">
      <c r="A13479" s="57">
        <v>51181816</v>
      </c>
      <c r="B13479" s="58" t="s">
        <v>15200</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13511</v>
      </c>
    </row>
    <row r="13484" spans="1:2" x14ac:dyDescent="0.25">
      <c r="A13484" s="57">
        <v>51181821</v>
      </c>
      <c r="B13484" s="58" t="s">
        <v>11198</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14498</v>
      </c>
    </row>
    <row r="13489" spans="1:2" x14ac:dyDescent="0.25">
      <c r="A13489" s="57">
        <v>51181826</v>
      </c>
      <c r="B13489" s="58" t="s">
        <v>9316</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10815</v>
      </c>
    </row>
    <row r="13493" spans="1:2" x14ac:dyDescent="0.25">
      <c r="A13493" s="57">
        <v>51181830</v>
      </c>
      <c r="B13493" s="58" t="s">
        <v>4057</v>
      </c>
    </row>
    <row r="13494" spans="1:2" x14ac:dyDescent="0.25">
      <c r="A13494" s="57">
        <v>51181831</v>
      </c>
      <c r="B13494" s="58" t="s">
        <v>13690</v>
      </c>
    </row>
    <row r="13495" spans="1:2" x14ac:dyDescent="0.25">
      <c r="A13495" s="57">
        <v>51181832</v>
      </c>
      <c r="B13495" s="58" t="s">
        <v>8324</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9303</v>
      </c>
    </row>
    <row r="13499" spans="1:2" x14ac:dyDescent="0.25">
      <c r="A13499" s="57">
        <v>51181902</v>
      </c>
      <c r="B13499" s="58" t="s">
        <v>14611</v>
      </c>
    </row>
    <row r="13500" spans="1:2" x14ac:dyDescent="0.25">
      <c r="A13500" s="57">
        <v>51181903</v>
      </c>
      <c r="B13500" s="58" t="s">
        <v>9768</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13479</v>
      </c>
    </row>
    <row r="13506" spans="1:2" x14ac:dyDescent="0.25">
      <c r="A13506" s="57">
        <v>51181912</v>
      </c>
      <c r="B13506" s="58" t="s">
        <v>13575</v>
      </c>
    </row>
    <row r="13507" spans="1:2" x14ac:dyDescent="0.25">
      <c r="A13507" s="57">
        <v>51181913</v>
      </c>
      <c r="B13507" s="58" t="s">
        <v>1218</v>
      </c>
    </row>
    <row r="13508" spans="1:2" x14ac:dyDescent="0.25">
      <c r="A13508" s="57">
        <v>51182001</v>
      </c>
      <c r="B13508" s="58" t="s">
        <v>8866</v>
      </c>
    </row>
    <row r="13509" spans="1:2" x14ac:dyDescent="0.25">
      <c r="A13509" s="57">
        <v>51182002</v>
      </c>
      <c r="B13509" s="58" t="s">
        <v>14598</v>
      </c>
    </row>
    <row r="13510" spans="1:2" x14ac:dyDescent="0.25">
      <c r="A13510" s="57">
        <v>51182003</v>
      </c>
      <c r="B13510" s="58" t="s">
        <v>5304</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9963</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11207</v>
      </c>
    </row>
    <row r="13519" spans="1:2" x14ac:dyDescent="0.25">
      <c r="A13519" s="57">
        <v>51182012</v>
      </c>
      <c r="B13519" s="58" t="s">
        <v>6896</v>
      </c>
    </row>
    <row r="13520" spans="1:2" x14ac:dyDescent="0.25">
      <c r="A13520" s="57">
        <v>51182013</v>
      </c>
      <c r="B13520" s="58" t="s">
        <v>11299</v>
      </c>
    </row>
    <row r="13521" spans="1:2" x14ac:dyDescent="0.25">
      <c r="A13521" s="57">
        <v>51182014</v>
      </c>
      <c r="B13521" s="58" t="s">
        <v>10245</v>
      </c>
    </row>
    <row r="13522" spans="1:2" x14ac:dyDescent="0.25">
      <c r="A13522" s="57">
        <v>51182101</v>
      </c>
      <c r="B13522" s="58" t="s">
        <v>12243</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11557</v>
      </c>
    </row>
    <row r="13528" spans="1:2" x14ac:dyDescent="0.25">
      <c r="A13528" s="57">
        <v>51182301</v>
      </c>
      <c r="B13528" s="58" t="s">
        <v>15247</v>
      </c>
    </row>
    <row r="13529" spans="1:2" x14ac:dyDescent="0.25">
      <c r="A13529" s="57">
        <v>51182302</v>
      </c>
      <c r="B13529" s="58" t="s">
        <v>11977</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12225</v>
      </c>
    </row>
    <row r="13533" spans="1:2" x14ac:dyDescent="0.25">
      <c r="A13533" s="57">
        <v>51182403</v>
      </c>
      <c r="B13533" s="58" t="s">
        <v>12981</v>
      </c>
    </row>
    <row r="13534" spans="1:2" x14ac:dyDescent="0.25">
      <c r="A13534" s="57">
        <v>51182404</v>
      </c>
      <c r="B13534" s="58" t="s">
        <v>12448</v>
      </c>
    </row>
    <row r="13535" spans="1:2" x14ac:dyDescent="0.25">
      <c r="A13535" s="57">
        <v>51182405</v>
      </c>
      <c r="B13535" s="58" t="s">
        <v>11934</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11989</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10243</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11096</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11318</v>
      </c>
    </row>
    <row r="13554" spans="1:2" x14ac:dyDescent="0.25">
      <c r="A13554" s="57">
        <v>51191505</v>
      </c>
      <c r="B13554" s="58" t="s">
        <v>4813</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8359</v>
      </c>
    </row>
    <row r="13558" spans="1:2" x14ac:dyDescent="0.25">
      <c r="A13558" s="57">
        <v>51191509</v>
      </c>
      <c r="B13558" s="58" t="s">
        <v>17362</v>
      </c>
    </row>
    <row r="13559" spans="1:2" x14ac:dyDescent="0.25">
      <c r="A13559" s="57">
        <v>51191510</v>
      </c>
      <c r="B13559" s="58" t="s">
        <v>9517</v>
      </c>
    </row>
    <row r="13560" spans="1:2" x14ac:dyDescent="0.25">
      <c r="A13560" s="57">
        <v>51191511</v>
      </c>
      <c r="B13560" s="58" t="s">
        <v>6092</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11032</v>
      </c>
    </row>
    <row r="13564" spans="1:2" x14ac:dyDescent="0.25">
      <c r="A13564" s="57">
        <v>51191515</v>
      </c>
      <c r="B13564" s="58" t="s">
        <v>11464</v>
      </c>
    </row>
    <row r="13565" spans="1:2" x14ac:dyDescent="0.25">
      <c r="A13565" s="57">
        <v>51191516</v>
      </c>
      <c r="B13565" s="58" t="s">
        <v>13540</v>
      </c>
    </row>
    <row r="13566" spans="1:2" x14ac:dyDescent="0.25">
      <c r="A13566" s="57">
        <v>51191517</v>
      </c>
      <c r="B13566" s="58" t="s">
        <v>14173</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5332</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4912</v>
      </c>
    </row>
    <row r="13580" spans="1:2" x14ac:dyDescent="0.25">
      <c r="A13580" s="57">
        <v>51191704</v>
      </c>
      <c r="B13580" s="58" t="s">
        <v>6982</v>
      </c>
    </row>
    <row r="13581" spans="1:2" x14ac:dyDescent="0.25">
      <c r="A13581" s="57">
        <v>51191705</v>
      </c>
      <c r="B13581" s="58" t="s">
        <v>12527</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10445</v>
      </c>
    </row>
    <row r="13585" spans="1:2" x14ac:dyDescent="0.25">
      <c r="A13585" s="57">
        <v>51191803</v>
      </c>
      <c r="B13585" s="58" t="s">
        <v>4534</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5762</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13009</v>
      </c>
    </row>
    <row r="13600" spans="1:2" x14ac:dyDescent="0.25">
      <c r="A13600" s="57">
        <v>51201506</v>
      </c>
      <c r="B13600" s="58" t="s">
        <v>11741</v>
      </c>
    </row>
    <row r="13601" spans="1:2" x14ac:dyDescent="0.25">
      <c r="A13601" s="57">
        <v>51201507</v>
      </c>
      <c r="B13601" s="58" t="s">
        <v>10901</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10236</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12371</v>
      </c>
    </row>
    <row r="13615" spans="1:2" x14ac:dyDescent="0.25">
      <c r="A13615" s="57">
        <v>51201603</v>
      </c>
      <c r="B13615" s="58" t="s">
        <v>8112</v>
      </c>
    </row>
    <row r="13616" spans="1:2" x14ac:dyDescent="0.25">
      <c r="A13616" s="57">
        <v>51201604</v>
      </c>
      <c r="B13616" s="58" t="s">
        <v>16221</v>
      </c>
    </row>
    <row r="13617" spans="1:2" x14ac:dyDescent="0.25">
      <c r="A13617" s="57">
        <v>51201605</v>
      </c>
      <c r="B13617" s="58" t="s">
        <v>5022</v>
      </c>
    </row>
    <row r="13618" spans="1:2" x14ac:dyDescent="0.25">
      <c r="A13618" s="57">
        <v>51201606</v>
      </c>
      <c r="B13618" s="58" t="s">
        <v>3635</v>
      </c>
    </row>
    <row r="13619" spans="1:2" x14ac:dyDescent="0.25">
      <c r="A13619" s="57">
        <v>51201607</v>
      </c>
      <c r="B13619" s="58" t="s">
        <v>12214</v>
      </c>
    </row>
    <row r="13620" spans="1:2" x14ac:dyDescent="0.25">
      <c r="A13620" s="57">
        <v>51201608</v>
      </c>
      <c r="B13620" s="58" t="s">
        <v>16043</v>
      </c>
    </row>
    <row r="13621" spans="1:2" x14ac:dyDescent="0.25">
      <c r="A13621" s="57">
        <v>51201609</v>
      </c>
      <c r="B13621" s="58" t="s">
        <v>8512</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10596</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14681</v>
      </c>
    </row>
    <row r="13635" spans="1:2" x14ac:dyDescent="0.25">
      <c r="A13635" s="57">
        <v>51201623</v>
      </c>
      <c r="B13635" s="58" t="s">
        <v>15238</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10176</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6167</v>
      </c>
    </row>
    <row r="13645" spans="1:2" x14ac:dyDescent="0.25">
      <c r="A13645" s="57">
        <v>51201634</v>
      </c>
      <c r="B13645" s="58" t="s">
        <v>13069</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11490</v>
      </c>
    </row>
    <row r="13654" spans="1:2" x14ac:dyDescent="0.25">
      <c r="A13654" s="57">
        <v>51201702</v>
      </c>
      <c r="B13654" s="58" t="s">
        <v>636</v>
      </c>
    </row>
    <row r="13655" spans="1:2" x14ac:dyDescent="0.25">
      <c r="A13655" s="57">
        <v>51201703</v>
      </c>
      <c r="B13655" s="58" t="s">
        <v>5109</v>
      </c>
    </row>
    <row r="13656" spans="1:2" x14ac:dyDescent="0.25">
      <c r="A13656" s="57">
        <v>51201704</v>
      </c>
      <c r="B13656" s="58" t="s">
        <v>11804</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12980</v>
      </c>
    </row>
    <row r="13660" spans="1:2" x14ac:dyDescent="0.25">
      <c r="A13660" s="57">
        <v>51201803</v>
      </c>
      <c r="B13660" s="58" t="s">
        <v>8281</v>
      </c>
    </row>
    <row r="13661" spans="1:2" x14ac:dyDescent="0.25">
      <c r="A13661" s="57">
        <v>51201804</v>
      </c>
      <c r="B13661" s="58" t="s">
        <v>15894</v>
      </c>
    </row>
    <row r="13662" spans="1:2" x14ac:dyDescent="0.25">
      <c r="A13662" s="57">
        <v>51201805</v>
      </c>
      <c r="B13662" s="58" t="s">
        <v>14398</v>
      </c>
    </row>
    <row r="13663" spans="1:2" x14ac:dyDescent="0.25">
      <c r="A13663" s="57">
        <v>51201806</v>
      </c>
      <c r="B13663" s="58" t="s">
        <v>13850</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16137</v>
      </c>
    </row>
    <row r="13668" spans="1:2" x14ac:dyDescent="0.25">
      <c r="A13668" s="57">
        <v>51211501</v>
      </c>
      <c r="B13668" s="58" t="s">
        <v>11348</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10117</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10543</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12592</v>
      </c>
    </row>
    <row r="13678" spans="1:2" x14ac:dyDescent="0.25">
      <c r="A13678" s="57">
        <v>51211606</v>
      </c>
      <c r="B13678" s="58" t="s">
        <v>15046</v>
      </c>
    </row>
    <row r="13679" spans="1:2" x14ac:dyDescent="0.25">
      <c r="A13679" s="57">
        <v>51211607</v>
      </c>
      <c r="B13679" s="58" t="s">
        <v>12360</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14067</v>
      </c>
    </row>
    <row r="13684" spans="1:2" x14ac:dyDescent="0.25">
      <c r="A13684" s="57">
        <v>51211612</v>
      </c>
      <c r="B13684" s="58" t="s">
        <v>7336</v>
      </c>
    </row>
    <row r="13685" spans="1:2" x14ac:dyDescent="0.25">
      <c r="A13685" s="57">
        <v>51211613</v>
      </c>
      <c r="B13685" s="58" t="s">
        <v>9753</v>
      </c>
    </row>
    <row r="13686" spans="1:2" x14ac:dyDescent="0.25">
      <c r="A13686" s="57">
        <v>51211615</v>
      </c>
      <c r="B13686" s="58" t="s">
        <v>5146</v>
      </c>
    </row>
    <row r="13687" spans="1:2" x14ac:dyDescent="0.25">
      <c r="A13687" s="57">
        <v>51211616</v>
      </c>
      <c r="B13687" s="58" t="s">
        <v>10881</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8829</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10232</v>
      </c>
    </row>
    <row r="13694" spans="1:2" x14ac:dyDescent="0.25">
      <c r="A13694" s="57">
        <v>51211623</v>
      </c>
      <c r="B13694" s="58" t="s">
        <v>13712</v>
      </c>
    </row>
    <row r="13695" spans="1:2" x14ac:dyDescent="0.25">
      <c r="A13695" s="57">
        <v>51211624</v>
      </c>
      <c r="B13695" s="58" t="s">
        <v>14131</v>
      </c>
    </row>
    <row r="13696" spans="1:2" x14ac:dyDescent="0.25">
      <c r="A13696" s="57">
        <v>51211625</v>
      </c>
      <c r="B13696" s="58" t="s">
        <v>10137</v>
      </c>
    </row>
    <row r="13697" spans="1:2" x14ac:dyDescent="0.25">
      <c r="A13697" s="57">
        <v>51211901</v>
      </c>
      <c r="B13697" s="58" t="s">
        <v>8504</v>
      </c>
    </row>
    <row r="13698" spans="1:2" x14ac:dyDescent="0.25">
      <c r="A13698" s="57">
        <v>51212001</v>
      </c>
      <c r="B13698" s="58" t="s">
        <v>14466</v>
      </c>
    </row>
    <row r="13699" spans="1:2" x14ac:dyDescent="0.25">
      <c r="A13699" s="57">
        <v>51212002</v>
      </c>
      <c r="B13699" s="58" t="s">
        <v>7342</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11447</v>
      </c>
    </row>
    <row r="13703" spans="1:2" x14ac:dyDescent="0.25">
      <c r="A13703" s="57">
        <v>51212006</v>
      </c>
      <c r="B13703" s="58" t="s">
        <v>11493</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11469</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12591</v>
      </c>
    </row>
    <row r="13712" spans="1:2" x14ac:dyDescent="0.25">
      <c r="A13712" s="57">
        <v>51212015</v>
      </c>
      <c r="B13712" s="58" t="s">
        <v>13531</v>
      </c>
    </row>
    <row r="13713" spans="1:2" x14ac:dyDescent="0.25">
      <c r="A13713" s="57">
        <v>51212016</v>
      </c>
      <c r="B13713" s="58" t="s">
        <v>5096</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12200</v>
      </c>
    </row>
    <row r="13719" spans="1:2" x14ac:dyDescent="0.25">
      <c r="A13719" s="57">
        <v>51212023</v>
      </c>
      <c r="B13719" s="58" t="s">
        <v>5009</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8888</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5901</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13650</v>
      </c>
    </row>
    <row r="13736" spans="1:2" x14ac:dyDescent="0.25">
      <c r="A13736" s="57">
        <v>51212203</v>
      </c>
      <c r="B13736" s="58" t="s">
        <v>1402</v>
      </c>
    </row>
    <row r="13737" spans="1:2" x14ac:dyDescent="0.25">
      <c r="A13737" s="57">
        <v>51212301</v>
      </c>
      <c r="B13737" s="58" t="s">
        <v>4940</v>
      </c>
    </row>
    <row r="13738" spans="1:2" x14ac:dyDescent="0.25">
      <c r="A13738" s="57">
        <v>51212302</v>
      </c>
      <c r="B13738" s="58" t="s">
        <v>9970</v>
      </c>
    </row>
    <row r="13739" spans="1:2" x14ac:dyDescent="0.25">
      <c r="A13739" s="57">
        <v>51212303</v>
      </c>
      <c r="B13739" s="58" t="s">
        <v>4913</v>
      </c>
    </row>
    <row r="13740" spans="1:2" x14ac:dyDescent="0.25">
      <c r="A13740" s="57">
        <v>51212304</v>
      </c>
      <c r="B13740" s="58" t="s">
        <v>10186</v>
      </c>
    </row>
    <row r="13741" spans="1:2" x14ac:dyDescent="0.25">
      <c r="A13741" s="57">
        <v>51212305</v>
      </c>
      <c r="B13741" s="58" t="s">
        <v>3127</v>
      </c>
    </row>
    <row r="13742" spans="1:2" x14ac:dyDescent="0.25">
      <c r="A13742" s="57">
        <v>51212306</v>
      </c>
      <c r="B13742" s="58" t="s">
        <v>6298</v>
      </c>
    </row>
    <row r="13743" spans="1:2" x14ac:dyDescent="0.25">
      <c r="A13743" s="57">
        <v>51212307</v>
      </c>
      <c r="B13743" s="58" t="s">
        <v>6095</v>
      </c>
    </row>
    <row r="13744" spans="1:2" x14ac:dyDescent="0.25">
      <c r="A13744" s="57">
        <v>51212308</v>
      </c>
      <c r="B13744" s="58" t="s">
        <v>15912</v>
      </c>
    </row>
    <row r="13745" spans="1:2" x14ac:dyDescent="0.25">
      <c r="A13745" s="57">
        <v>51212309</v>
      </c>
      <c r="B13745" s="58" t="s">
        <v>8007</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9179</v>
      </c>
    </row>
    <row r="13750" spans="1:2" x14ac:dyDescent="0.25">
      <c r="A13750" s="57">
        <v>51241101</v>
      </c>
      <c r="B13750" s="58" t="s">
        <v>4376</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8842</v>
      </c>
    </row>
    <row r="13754" spans="1:2" x14ac:dyDescent="0.25">
      <c r="A13754" s="57">
        <v>51241105</v>
      </c>
      <c r="B13754" s="58" t="s">
        <v>11443</v>
      </c>
    </row>
    <row r="13755" spans="1:2" x14ac:dyDescent="0.25">
      <c r="A13755" s="57">
        <v>51241106</v>
      </c>
      <c r="B13755" s="58" t="s">
        <v>2289</v>
      </c>
    </row>
    <row r="13756" spans="1:2" x14ac:dyDescent="0.25">
      <c r="A13756" s="57">
        <v>51241107</v>
      </c>
      <c r="B13756" s="58" t="s">
        <v>12563</v>
      </c>
    </row>
    <row r="13757" spans="1:2" x14ac:dyDescent="0.25">
      <c r="A13757" s="57">
        <v>51241108</v>
      </c>
      <c r="B13757" s="58" t="s">
        <v>14629</v>
      </c>
    </row>
    <row r="13758" spans="1:2" x14ac:dyDescent="0.25">
      <c r="A13758" s="57">
        <v>51241109</v>
      </c>
      <c r="B13758" s="58" t="s">
        <v>181</v>
      </c>
    </row>
    <row r="13759" spans="1:2" x14ac:dyDescent="0.25">
      <c r="A13759" s="57">
        <v>51241110</v>
      </c>
      <c r="B13759" s="58" t="s">
        <v>11666</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5285</v>
      </c>
    </row>
    <row r="13764" spans="1:2" x14ac:dyDescent="0.25">
      <c r="A13764" s="57">
        <v>51241115</v>
      </c>
      <c r="B13764" s="58" t="s">
        <v>3099</v>
      </c>
    </row>
    <row r="13765" spans="1:2" x14ac:dyDescent="0.25">
      <c r="A13765" s="57">
        <v>51241116</v>
      </c>
      <c r="B13765" s="58" t="s">
        <v>4857</v>
      </c>
    </row>
    <row r="13766" spans="1:2" x14ac:dyDescent="0.25">
      <c r="A13766" s="57">
        <v>51241117</v>
      </c>
      <c r="B13766" s="58" t="s">
        <v>12099</v>
      </c>
    </row>
    <row r="13767" spans="1:2" x14ac:dyDescent="0.25">
      <c r="A13767" s="57">
        <v>51241118</v>
      </c>
      <c r="B13767" s="58" t="s">
        <v>11073</v>
      </c>
    </row>
    <row r="13768" spans="1:2" x14ac:dyDescent="0.25">
      <c r="A13768" s="57">
        <v>51241119</v>
      </c>
      <c r="B13768" s="58" t="s">
        <v>17350</v>
      </c>
    </row>
    <row r="13769" spans="1:2" x14ac:dyDescent="0.25">
      <c r="A13769" s="57">
        <v>51241120</v>
      </c>
      <c r="B13769" s="58" t="s">
        <v>8940</v>
      </c>
    </row>
    <row r="13770" spans="1:2" x14ac:dyDescent="0.25">
      <c r="A13770" s="57">
        <v>51241201</v>
      </c>
      <c r="B13770" s="58" t="s">
        <v>10204</v>
      </c>
    </row>
    <row r="13771" spans="1:2" x14ac:dyDescent="0.25">
      <c r="A13771" s="57">
        <v>51241202</v>
      </c>
      <c r="B13771" s="58" t="s">
        <v>13328</v>
      </c>
    </row>
    <row r="13772" spans="1:2" x14ac:dyDescent="0.25">
      <c r="A13772" s="57">
        <v>51241203</v>
      </c>
      <c r="B13772" s="58" t="s">
        <v>7328</v>
      </c>
    </row>
    <row r="13773" spans="1:2" x14ac:dyDescent="0.25">
      <c r="A13773" s="57">
        <v>51241204</v>
      </c>
      <c r="B13773" s="58" t="s">
        <v>13997</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9736</v>
      </c>
    </row>
    <row r="13777" spans="1:2" x14ac:dyDescent="0.25">
      <c r="A13777" s="57">
        <v>51241208</v>
      </c>
      <c r="B13777" s="58" t="s">
        <v>42</v>
      </c>
    </row>
    <row r="13778" spans="1:2" x14ac:dyDescent="0.25">
      <c r="A13778" s="57">
        <v>51241209</v>
      </c>
      <c r="B13778" s="58" t="s">
        <v>5778</v>
      </c>
    </row>
    <row r="13779" spans="1:2" x14ac:dyDescent="0.25">
      <c r="A13779" s="57">
        <v>51241210</v>
      </c>
      <c r="B13779" s="58" t="s">
        <v>8838</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14206</v>
      </c>
    </row>
    <row r="13783" spans="1:2" x14ac:dyDescent="0.25">
      <c r="A13783" s="57">
        <v>51241214</v>
      </c>
      <c r="B13783" s="58" t="s">
        <v>6249</v>
      </c>
    </row>
    <row r="13784" spans="1:2" x14ac:dyDescent="0.25">
      <c r="A13784" s="57">
        <v>51241215</v>
      </c>
      <c r="B13784" s="58" t="s">
        <v>18812</v>
      </c>
    </row>
    <row r="13785" spans="1:2" x14ac:dyDescent="0.25">
      <c r="A13785" s="57">
        <v>51241216</v>
      </c>
      <c r="B13785" s="58" t="s">
        <v>5017</v>
      </c>
    </row>
    <row r="13786" spans="1:2" x14ac:dyDescent="0.25">
      <c r="A13786" s="57">
        <v>51241217</v>
      </c>
      <c r="B13786" s="58" t="s">
        <v>11216</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12775</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11705</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17218</v>
      </c>
    </row>
    <row r="13798" spans="1:2" x14ac:dyDescent="0.25">
      <c r="A13798" s="57">
        <v>51241229</v>
      </c>
      <c r="B13798" s="58" t="s">
        <v>14087</v>
      </c>
    </row>
    <row r="13799" spans="1:2" x14ac:dyDescent="0.25">
      <c r="A13799" s="57">
        <v>51241301</v>
      </c>
      <c r="B13799" s="58" t="s">
        <v>17623</v>
      </c>
    </row>
    <row r="13800" spans="1:2" x14ac:dyDescent="0.25">
      <c r="A13800" s="57">
        <v>51241302</v>
      </c>
      <c r="B13800" s="58" t="s">
        <v>9279</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12245</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5998</v>
      </c>
    </row>
    <row r="13808" spans="1:2" x14ac:dyDescent="0.25">
      <c r="A13808" s="57">
        <v>52101504</v>
      </c>
      <c r="B13808" s="58" t="s">
        <v>11131</v>
      </c>
    </row>
    <row r="13809" spans="1:2" x14ac:dyDescent="0.25">
      <c r="A13809" s="57">
        <v>52101505</v>
      </c>
      <c r="B13809" s="58" t="s">
        <v>2876</v>
      </c>
    </row>
    <row r="13810" spans="1:2" x14ac:dyDescent="0.25">
      <c r="A13810" s="57">
        <v>52101506</v>
      </c>
      <c r="B13810" s="58" t="s">
        <v>10540</v>
      </c>
    </row>
    <row r="13811" spans="1:2" x14ac:dyDescent="0.25">
      <c r="A13811" s="57">
        <v>52101507</v>
      </c>
      <c r="B13811" s="58" t="s">
        <v>5371</v>
      </c>
    </row>
    <row r="13812" spans="1:2" x14ac:dyDescent="0.25">
      <c r="A13812" s="57">
        <v>52101508</v>
      </c>
      <c r="B13812" s="58" t="s">
        <v>13632</v>
      </c>
    </row>
    <row r="13813" spans="1:2" x14ac:dyDescent="0.25">
      <c r="A13813" s="57">
        <v>52101509</v>
      </c>
      <c r="B13813" s="58" t="s">
        <v>3201</v>
      </c>
    </row>
    <row r="13814" spans="1:2" x14ac:dyDescent="0.25">
      <c r="A13814" s="57">
        <v>52101510</v>
      </c>
      <c r="B13814" s="58" t="s">
        <v>11667</v>
      </c>
    </row>
    <row r="13815" spans="1:2" x14ac:dyDescent="0.25">
      <c r="A13815" s="57">
        <v>52101511</v>
      </c>
      <c r="B13815" s="58" t="s">
        <v>5339</v>
      </c>
    </row>
    <row r="13816" spans="1:2" x14ac:dyDescent="0.25">
      <c r="A13816" s="57">
        <v>52101512</v>
      </c>
      <c r="B13816" s="58" t="s">
        <v>6689</v>
      </c>
    </row>
    <row r="13817" spans="1:2" x14ac:dyDescent="0.25">
      <c r="A13817" s="57">
        <v>52101513</v>
      </c>
      <c r="B13817" s="58" t="s">
        <v>12147</v>
      </c>
    </row>
    <row r="13818" spans="1:2" x14ac:dyDescent="0.25">
      <c r="A13818" s="57">
        <v>52121501</v>
      </c>
      <c r="B13818" s="58" t="s">
        <v>15831</v>
      </c>
    </row>
    <row r="13819" spans="1:2" x14ac:dyDescent="0.25">
      <c r="A13819" s="57">
        <v>52121502</v>
      </c>
      <c r="B13819" s="58" t="s">
        <v>8507</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5775</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12919</v>
      </c>
    </row>
    <row r="13831" spans="1:2" x14ac:dyDescent="0.25">
      <c r="A13831" s="57">
        <v>52121601</v>
      </c>
      <c r="B13831" s="58" t="s">
        <v>17696</v>
      </c>
    </row>
    <row r="13832" spans="1:2" x14ac:dyDescent="0.25">
      <c r="A13832" s="57">
        <v>52121602</v>
      </c>
      <c r="B13832" s="58" t="s">
        <v>14536</v>
      </c>
    </row>
    <row r="13833" spans="1:2" x14ac:dyDescent="0.25">
      <c r="A13833" s="57">
        <v>52121603</v>
      </c>
      <c r="B13833" s="58" t="s">
        <v>10554</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13074</v>
      </c>
    </row>
    <row r="13842" spans="1:2" x14ac:dyDescent="0.25">
      <c r="A13842" s="57">
        <v>52121704</v>
      </c>
      <c r="B13842" s="58" t="s">
        <v>7285</v>
      </c>
    </row>
    <row r="13843" spans="1:2" x14ac:dyDescent="0.25">
      <c r="A13843" s="57">
        <v>52131501</v>
      </c>
      <c r="B13843" s="58" t="s">
        <v>13955</v>
      </c>
    </row>
    <row r="13844" spans="1:2" x14ac:dyDescent="0.25">
      <c r="A13844" s="57">
        <v>52131503</v>
      </c>
      <c r="B13844" s="58" t="s">
        <v>3084</v>
      </c>
    </row>
    <row r="13845" spans="1:2" x14ac:dyDescent="0.25">
      <c r="A13845" s="57">
        <v>52131601</v>
      </c>
      <c r="B13845" s="58" t="s">
        <v>14134</v>
      </c>
    </row>
    <row r="13846" spans="1:2" x14ac:dyDescent="0.25">
      <c r="A13846" s="57">
        <v>52131602</v>
      </c>
      <c r="B13846" s="58" t="s">
        <v>6943</v>
      </c>
    </row>
    <row r="13847" spans="1:2" x14ac:dyDescent="0.25">
      <c r="A13847" s="57">
        <v>52131603</v>
      </c>
      <c r="B13847" s="58" t="s">
        <v>6050</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15184</v>
      </c>
    </row>
    <row r="13851" spans="1:2" x14ac:dyDescent="0.25">
      <c r="A13851" s="57">
        <v>52131703</v>
      </c>
      <c r="B13851" s="58" t="s">
        <v>9124</v>
      </c>
    </row>
    <row r="13852" spans="1:2" x14ac:dyDescent="0.25">
      <c r="A13852" s="57">
        <v>52131704</v>
      </c>
      <c r="B13852" s="58" t="s">
        <v>10399</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14081</v>
      </c>
    </row>
    <row r="13857" spans="1:2" x14ac:dyDescent="0.25">
      <c r="A13857" s="57">
        <v>52141505</v>
      </c>
      <c r="B13857" s="58" t="s">
        <v>5909</v>
      </c>
    </row>
    <row r="13858" spans="1:2" x14ac:dyDescent="0.25">
      <c r="A13858" s="57">
        <v>52141506</v>
      </c>
      <c r="B13858" s="58" t="s">
        <v>5514</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11749</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14315</v>
      </c>
    </row>
    <row r="13868" spans="1:2" x14ac:dyDescent="0.25">
      <c r="A13868" s="57">
        <v>52141516</v>
      </c>
      <c r="B13868" s="58" t="s">
        <v>5979</v>
      </c>
    </row>
    <row r="13869" spans="1:2" x14ac:dyDescent="0.25">
      <c r="A13869" s="57">
        <v>52141517</v>
      </c>
      <c r="B13869" s="58" t="s">
        <v>17819</v>
      </c>
    </row>
    <row r="13870" spans="1:2" x14ac:dyDescent="0.25">
      <c r="A13870" s="57">
        <v>52141518</v>
      </c>
      <c r="B13870" s="58" t="s">
        <v>14845</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8890</v>
      </c>
    </row>
    <row r="13874" spans="1:2" x14ac:dyDescent="0.25">
      <c r="A13874" s="57">
        <v>52141522</v>
      </c>
      <c r="B13874" s="58" t="s">
        <v>11550</v>
      </c>
    </row>
    <row r="13875" spans="1:2" x14ac:dyDescent="0.25">
      <c r="A13875" s="57">
        <v>52141523</v>
      </c>
      <c r="B13875" s="58" t="s">
        <v>14726</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5537</v>
      </c>
    </row>
    <row r="13882" spans="1:2" x14ac:dyDescent="0.25">
      <c r="A13882" s="57">
        <v>52141530</v>
      </c>
      <c r="B13882" s="58" t="s">
        <v>10992</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13253</v>
      </c>
    </row>
    <row r="13888" spans="1:2" x14ac:dyDescent="0.25">
      <c r="A13888" s="57">
        <v>52141536</v>
      </c>
      <c r="B13888" s="58" t="s">
        <v>5386</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11909</v>
      </c>
    </row>
    <row r="13894" spans="1:2" x14ac:dyDescent="0.25">
      <c r="A13894" s="57">
        <v>52141603</v>
      </c>
      <c r="B13894" s="58" t="s">
        <v>10506</v>
      </c>
    </row>
    <row r="13895" spans="1:2" x14ac:dyDescent="0.25">
      <c r="A13895" s="57">
        <v>52141604</v>
      </c>
      <c r="B13895" s="58" t="s">
        <v>12702</v>
      </c>
    </row>
    <row r="13896" spans="1:2" x14ac:dyDescent="0.25">
      <c r="A13896" s="57">
        <v>52141605</v>
      </c>
      <c r="B13896" s="58" t="s">
        <v>12222</v>
      </c>
    </row>
    <row r="13897" spans="1:2" x14ac:dyDescent="0.25">
      <c r="A13897" s="57">
        <v>52141606</v>
      </c>
      <c r="B13897" s="58" t="s">
        <v>9477</v>
      </c>
    </row>
    <row r="13898" spans="1:2" x14ac:dyDescent="0.25">
      <c r="A13898" s="57">
        <v>52141607</v>
      </c>
      <c r="B13898" s="58" t="s">
        <v>5879</v>
      </c>
    </row>
    <row r="13899" spans="1:2" x14ac:dyDescent="0.25">
      <c r="A13899" s="57">
        <v>52141608</v>
      </c>
      <c r="B13899" s="58" t="s">
        <v>11761</v>
      </c>
    </row>
    <row r="13900" spans="1:2" x14ac:dyDescent="0.25">
      <c r="A13900" s="57">
        <v>52141701</v>
      </c>
      <c r="B13900" s="58" t="s">
        <v>811</v>
      </c>
    </row>
    <row r="13901" spans="1:2" x14ac:dyDescent="0.25">
      <c r="A13901" s="57">
        <v>52141703</v>
      </c>
      <c r="B13901" s="58" t="s">
        <v>12928</v>
      </c>
    </row>
    <row r="13902" spans="1:2" x14ac:dyDescent="0.25">
      <c r="A13902" s="57">
        <v>52141704</v>
      </c>
      <c r="B13902" s="58" t="s">
        <v>12301</v>
      </c>
    </row>
    <row r="13903" spans="1:2" x14ac:dyDescent="0.25">
      <c r="A13903" s="57">
        <v>52141705</v>
      </c>
      <c r="B13903" s="58" t="s">
        <v>7166</v>
      </c>
    </row>
    <row r="13904" spans="1:2" x14ac:dyDescent="0.25">
      <c r="A13904" s="57">
        <v>52141706</v>
      </c>
      <c r="B13904" s="58" t="s">
        <v>12926</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11295</v>
      </c>
    </row>
    <row r="13908" spans="1:2" x14ac:dyDescent="0.25">
      <c r="A13908" s="57">
        <v>52151501</v>
      </c>
      <c r="B13908" s="58" t="s">
        <v>13801</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12952</v>
      </c>
    </row>
    <row r="13917" spans="1:2" x14ac:dyDescent="0.25">
      <c r="A13917" s="57">
        <v>52151603</v>
      </c>
      <c r="B13917" s="58" t="s">
        <v>12161</v>
      </c>
    </row>
    <row r="13918" spans="1:2" x14ac:dyDescent="0.25">
      <c r="A13918" s="57">
        <v>52151604</v>
      </c>
      <c r="B13918" s="58" t="s">
        <v>8620</v>
      </c>
    </row>
    <row r="13919" spans="1:2" x14ac:dyDescent="0.25">
      <c r="A13919" s="57">
        <v>52151605</v>
      </c>
      <c r="B13919" s="58" t="s">
        <v>9473</v>
      </c>
    </row>
    <row r="13920" spans="1:2" x14ac:dyDescent="0.25">
      <c r="A13920" s="57">
        <v>52151606</v>
      </c>
      <c r="B13920" s="58" t="s">
        <v>10392</v>
      </c>
    </row>
    <row r="13921" spans="1:2" x14ac:dyDescent="0.25">
      <c r="A13921" s="57">
        <v>52151607</v>
      </c>
      <c r="B13921" s="58" t="s">
        <v>9993</v>
      </c>
    </row>
    <row r="13922" spans="1:2" x14ac:dyDescent="0.25">
      <c r="A13922" s="57">
        <v>52151608</v>
      </c>
      <c r="B13922" s="58" t="s">
        <v>7305</v>
      </c>
    </row>
    <row r="13923" spans="1:2" x14ac:dyDescent="0.25">
      <c r="A13923" s="57">
        <v>52151609</v>
      </c>
      <c r="B13923" s="58" t="s">
        <v>13974</v>
      </c>
    </row>
    <row r="13924" spans="1:2" x14ac:dyDescent="0.25">
      <c r="A13924" s="57">
        <v>52151610</v>
      </c>
      <c r="B13924" s="58" t="s">
        <v>13523</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10363</v>
      </c>
    </row>
    <row r="13930" spans="1:2" x14ac:dyDescent="0.25">
      <c r="A13930" s="57">
        <v>52151616</v>
      </c>
      <c r="B13930" s="58" t="s">
        <v>8655</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14091</v>
      </c>
    </row>
    <row r="13934" spans="1:2" x14ac:dyDescent="0.25">
      <c r="A13934" s="57">
        <v>52151620</v>
      </c>
      <c r="B13934" s="58" t="s">
        <v>1861</v>
      </c>
    </row>
    <row r="13935" spans="1:2" x14ac:dyDescent="0.25">
      <c r="A13935" s="57">
        <v>52151621</v>
      </c>
      <c r="B13935" s="58" t="s">
        <v>12433</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12126</v>
      </c>
    </row>
    <row r="13939" spans="1:2" x14ac:dyDescent="0.25">
      <c r="A13939" s="57">
        <v>52151625</v>
      </c>
      <c r="B13939" s="58" t="s">
        <v>401</v>
      </c>
    </row>
    <row r="13940" spans="1:2" x14ac:dyDescent="0.25">
      <c r="A13940" s="57">
        <v>52151626</v>
      </c>
      <c r="B13940" s="58" t="s">
        <v>10599</v>
      </c>
    </row>
    <row r="13941" spans="1:2" x14ac:dyDescent="0.25">
      <c r="A13941" s="57">
        <v>52151627</v>
      </c>
      <c r="B13941" s="58" t="s">
        <v>11332</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10965</v>
      </c>
    </row>
    <row r="13948" spans="1:2" x14ac:dyDescent="0.25">
      <c r="A13948" s="57">
        <v>52151634</v>
      </c>
      <c r="B13948" s="58" t="s">
        <v>6038</v>
      </c>
    </row>
    <row r="13949" spans="1:2" x14ac:dyDescent="0.25">
      <c r="A13949" s="57">
        <v>52151635</v>
      </c>
      <c r="B13949" s="58" t="s">
        <v>5056</v>
      </c>
    </row>
    <row r="13950" spans="1:2" x14ac:dyDescent="0.25">
      <c r="A13950" s="57">
        <v>52151636</v>
      </c>
      <c r="B13950" s="58" t="s">
        <v>13717</v>
      </c>
    </row>
    <row r="13951" spans="1:2" x14ac:dyDescent="0.25">
      <c r="A13951" s="57">
        <v>52151637</v>
      </c>
      <c r="B13951" s="58" t="s">
        <v>12056</v>
      </c>
    </row>
    <row r="13952" spans="1:2" x14ac:dyDescent="0.25">
      <c r="A13952" s="57">
        <v>52151638</v>
      </c>
      <c r="B13952" s="58" t="s">
        <v>7257</v>
      </c>
    </row>
    <row r="13953" spans="1:2" x14ac:dyDescent="0.25">
      <c r="A13953" s="57">
        <v>52151639</v>
      </c>
      <c r="B13953" s="58" t="s">
        <v>11524</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17634</v>
      </c>
    </row>
    <row r="13958" spans="1:2" x14ac:dyDescent="0.25">
      <c r="A13958" s="57">
        <v>52151644</v>
      </c>
      <c r="B13958" s="58" t="s">
        <v>14242</v>
      </c>
    </row>
    <row r="13959" spans="1:2" x14ac:dyDescent="0.25">
      <c r="A13959" s="57">
        <v>52151645</v>
      </c>
      <c r="B13959" s="58" t="s">
        <v>15603</v>
      </c>
    </row>
    <row r="13960" spans="1:2" x14ac:dyDescent="0.25">
      <c r="A13960" s="57">
        <v>52151646</v>
      </c>
      <c r="B13960" s="58" t="s">
        <v>14181</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9603</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4897</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14234</v>
      </c>
    </row>
    <row r="13973" spans="1:2" x14ac:dyDescent="0.25">
      <c r="A13973" s="57">
        <v>52151709</v>
      </c>
      <c r="B13973" s="58" t="s">
        <v>8659</v>
      </c>
    </row>
    <row r="13974" spans="1:2" x14ac:dyDescent="0.25">
      <c r="A13974" s="57">
        <v>52151801</v>
      </c>
      <c r="B13974" s="58" t="s">
        <v>9971</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5047</v>
      </c>
    </row>
    <row r="13979" spans="1:2" x14ac:dyDescent="0.25">
      <c r="A13979" s="57">
        <v>52151806</v>
      </c>
      <c r="B13979" s="58" t="s">
        <v>2443</v>
      </c>
    </row>
    <row r="13980" spans="1:2" x14ac:dyDescent="0.25">
      <c r="A13980" s="57">
        <v>52151807</v>
      </c>
      <c r="B13980" s="58" t="s">
        <v>10609</v>
      </c>
    </row>
    <row r="13981" spans="1:2" x14ac:dyDescent="0.25">
      <c r="A13981" s="57">
        <v>52151808</v>
      </c>
      <c r="B13981" s="58" t="s">
        <v>7402</v>
      </c>
    </row>
    <row r="13982" spans="1:2" x14ac:dyDescent="0.25">
      <c r="A13982" s="57">
        <v>52151809</v>
      </c>
      <c r="B13982" s="58" t="s">
        <v>15349</v>
      </c>
    </row>
    <row r="13983" spans="1:2" x14ac:dyDescent="0.25">
      <c r="A13983" s="57">
        <v>52151810</v>
      </c>
      <c r="B13983" s="58" t="s">
        <v>6107</v>
      </c>
    </row>
    <row r="13984" spans="1:2" x14ac:dyDescent="0.25">
      <c r="A13984" s="57">
        <v>52151811</v>
      </c>
      <c r="B13984" s="58" t="s">
        <v>15963</v>
      </c>
    </row>
    <row r="13985" spans="1:2" x14ac:dyDescent="0.25">
      <c r="A13985" s="57">
        <v>52151812</v>
      </c>
      <c r="B13985" s="58" t="s">
        <v>6127</v>
      </c>
    </row>
    <row r="13986" spans="1:2" x14ac:dyDescent="0.25">
      <c r="A13986" s="57">
        <v>52151813</v>
      </c>
      <c r="B13986" s="58" t="s">
        <v>18118</v>
      </c>
    </row>
    <row r="13987" spans="1:2" x14ac:dyDescent="0.25">
      <c r="A13987" s="57">
        <v>52151901</v>
      </c>
      <c r="B13987" s="58" t="s">
        <v>11787</v>
      </c>
    </row>
    <row r="13988" spans="1:2" x14ac:dyDescent="0.25">
      <c r="A13988" s="57">
        <v>52151902</v>
      </c>
      <c r="B13988" s="58" t="s">
        <v>4462</v>
      </c>
    </row>
    <row r="13989" spans="1:2" x14ac:dyDescent="0.25">
      <c r="A13989" s="57">
        <v>52151903</v>
      </c>
      <c r="B13989" s="58" t="s">
        <v>17104</v>
      </c>
    </row>
    <row r="13990" spans="1:2" x14ac:dyDescent="0.25">
      <c r="A13990" s="57">
        <v>52151904</v>
      </c>
      <c r="B13990" s="58" t="s">
        <v>6106</v>
      </c>
    </row>
    <row r="13991" spans="1:2" x14ac:dyDescent="0.25">
      <c r="A13991" s="57">
        <v>52151905</v>
      </c>
      <c r="B13991" s="58" t="s">
        <v>8845</v>
      </c>
    </row>
    <row r="13992" spans="1:2" x14ac:dyDescent="0.25">
      <c r="A13992" s="57">
        <v>52151906</v>
      </c>
      <c r="B13992" s="58" t="s">
        <v>13223</v>
      </c>
    </row>
    <row r="13993" spans="1:2" x14ac:dyDescent="0.25">
      <c r="A13993" s="57">
        <v>52151907</v>
      </c>
      <c r="B13993" s="58" t="s">
        <v>13423</v>
      </c>
    </row>
    <row r="13994" spans="1:2" x14ac:dyDescent="0.25">
      <c r="A13994" s="57">
        <v>52151908</v>
      </c>
      <c r="B13994" s="58" t="s">
        <v>17407</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9311</v>
      </c>
    </row>
    <row r="13999" spans="1:2" x14ac:dyDescent="0.25">
      <c r="A13999" s="57">
        <v>52152004</v>
      </c>
      <c r="B13999" s="58" t="s">
        <v>10275</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5199</v>
      </c>
    </row>
    <row r="14003" spans="1:2" x14ac:dyDescent="0.25">
      <c r="A14003" s="57">
        <v>52152008</v>
      </c>
      <c r="B14003" s="58" t="s">
        <v>7720</v>
      </c>
    </row>
    <row r="14004" spans="1:2" x14ac:dyDescent="0.25">
      <c r="A14004" s="57">
        <v>52152009</v>
      </c>
      <c r="B14004" s="58" t="s">
        <v>10514</v>
      </c>
    </row>
    <row r="14005" spans="1:2" x14ac:dyDescent="0.25">
      <c r="A14005" s="57">
        <v>52152010</v>
      </c>
      <c r="B14005" s="58" t="s">
        <v>14535</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13691</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11363</v>
      </c>
    </row>
    <row r="14015" spans="1:2" x14ac:dyDescent="0.25">
      <c r="A14015" s="57">
        <v>52152104</v>
      </c>
      <c r="B14015" s="58" t="s">
        <v>10511</v>
      </c>
    </row>
    <row r="14016" spans="1:2" x14ac:dyDescent="0.25">
      <c r="A14016" s="57">
        <v>52152105</v>
      </c>
      <c r="B14016" s="58" t="s">
        <v>16624</v>
      </c>
    </row>
    <row r="14017" spans="1:2" x14ac:dyDescent="0.25">
      <c r="A14017" s="57">
        <v>52152201</v>
      </c>
      <c r="B14017" s="58" t="s">
        <v>10964</v>
      </c>
    </row>
    <row r="14018" spans="1:2" x14ac:dyDescent="0.25">
      <c r="A14018" s="57">
        <v>52152202</v>
      </c>
      <c r="B14018" s="58" t="s">
        <v>10799</v>
      </c>
    </row>
    <row r="14019" spans="1:2" x14ac:dyDescent="0.25">
      <c r="A14019" s="57">
        <v>52152203</v>
      </c>
      <c r="B14019" s="58" t="s">
        <v>14421</v>
      </c>
    </row>
    <row r="14020" spans="1:2" x14ac:dyDescent="0.25">
      <c r="A14020" s="57">
        <v>52161502</v>
      </c>
      <c r="B14020" s="58" t="s">
        <v>11298</v>
      </c>
    </row>
    <row r="14021" spans="1:2" x14ac:dyDescent="0.25">
      <c r="A14021" s="57">
        <v>52161505</v>
      </c>
      <c r="B14021" s="58" t="s">
        <v>10356</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8781</v>
      </c>
    </row>
    <row r="14025" spans="1:2" x14ac:dyDescent="0.25">
      <c r="A14025" s="57">
        <v>52161510</v>
      </c>
      <c r="B14025" s="58" t="s">
        <v>11286</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5463</v>
      </c>
    </row>
    <row r="14029" spans="1:2" x14ac:dyDescent="0.25">
      <c r="A14029" s="57">
        <v>52161514</v>
      </c>
      <c r="B14029" s="58" t="s">
        <v>12930</v>
      </c>
    </row>
    <row r="14030" spans="1:2" x14ac:dyDescent="0.25">
      <c r="A14030" s="57">
        <v>52161515</v>
      </c>
      <c r="B14030" s="58" t="s">
        <v>6391</v>
      </c>
    </row>
    <row r="14031" spans="1:2" x14ac:dyDescent="0.25">
      <c r="A14031" s="57">
        <v>52161516</v>
      </c>
      <c r="B14031" s="58" t="s">
        <v>10694</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10184</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10857</v>
      </c>
    </row>
    <row r="14038" spans="1:2" x14ac:dyDescent="0.25">
      <c r="A14038" s="57">
        <v>52161524</v>
      </c>
      <c r="B14038" s="58" t="s">
        <v>10384</v>
      </c>
    </row>
    <row r="14039" spans="1:2" x14ac:dyDescent="0.25">
      <c r="A14039" s="57">
        <v>52161525</v>
      </c>
      <c r="B14039" s="58" t="s">
        <v>18652</v>
      </c>
    </row>
    <row r="14040" spans="1:2" x14ac:dyDescent="0.25">
      <c r="A14040" s="57">
        <v>52161526</v>
      </c>
      <c r="B14040" s="58" t="s">
        <v>9889</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6071</v>
      </c>
    </row>
    <row r="14048" spans="1:2" x14ac:dyDescent="0.25">
      <c r="A14048" s="57">
        <v>52161536</v>
      </c>
      <c r="B14048" s="58" t="s">
        <v>4194</v>
      </c>
    </row>
    <row r="14049" spans="1:2" x14ac:dyDescent="0.25">
      <c r="A14049" s="57">
        <v>52161537</v>
      </c>
      <c r="B14049" s="58" t="s">
        <v>13363</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14213</v>
      </c>
    </row>
    <row r="14058" spans="1:2" x14ac:dyDescent="0.25">
      <c r="A14058" s="57">
        <v>52161602</v>
      </c>
      <c r="B14058" s="58" t="s">
        <v>17472</v>
      </c>
    </row>
    <row r="14059" spans="1:2" x14ac:dyDescent="0.25">
      <c r="A14059" s="57">
        <v>52161603</v>
      </c>
      <c r="B14059" s="58" t="s">
        <v>9638</v>
      </c>
    </row>
    <row r="14060" spans="1:2" x14ac:dyDescent="0.25">
      <c r="A14060" s="57">
        <v>52161604</v>
      </c>
      <c r="B14060" s="58" t="s">
        <v>6768</v>
      </c>
    </row>
    <row r="14061" spans="1:2" x14ac:dyDescent="0.25">
      <c r="A14061" s="57">
        <v>52171001</v>
      </c>
      <c r="B14061" s="58" t="s">
        <v>12866</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8827</v>
      </c>
    </row>
    <row r="14066" spans="1:2" x14ac:dyDescent="0.25">
      <c r="A14066" s="57">
        <v>53101505</v>
      </c>
      <c r="B14066" s="58" t="s">
        <v>15318</v>
      </c>
    </row>
    <row r="14067" spans="1:2" x14ac:dyDescent="0.25">
      <c r="A14067" s="57">
        <v>53101601</v>
      </c>
      <c r="B14067" s="58" t="s">
        <v>13747</v>
      </c>
    </row>
    <row r="14068" spans="1:2" x14ac:dyDescent="0.25">
      <c r="A14068" s="57">
        <v>53101602</v>
      </c>
      <c r="B14068" s="58" t="s">
        <v>16596</v>
      </c>
    </row>
    <row r="14069" spans="1:2" x14ac:dyDescent="0.25">
      <c r="A14069" s="57">
        <v>53101603</v>
      </c>
      <c r="B14069" s="58" t="s">
        <v>5416</v>
      </c>
    </row>
    <row r="14070" spans="1:2" x14ac:dyDescent="0.25">
      <c r="A14070" s="57">
        <v>53101604</v>
      </c>
      <c r="B14070" s="58" t="s">
        <v>12512</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13144</v>
      </c>
    </row>
    <row r="14074" spans="1:2" x14ac:dyDescent="0.25">
      <c r="A14074" s="57">
        <v>53101703</v>
      </c>
      <c r="B14074" s="58" t="s">
        <v>13155</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12691</v>
      </c>
    </row>
    <row r="14078" spans="1:2" x14ac:dyDescent="0.25">
      <c r="A14078" s="57">
        <v>53101802</v>
      </c>
      <c r="B14078" s="58" t="s">
        <v>14329</v>
      </c>
    </row>
    <row r="14079" spans="1:2" x14ac:dyDescent="0.25">
      <c r="A14079" s="57">
        <v>53101803</v>
      </c>
      <c r="B14079" s="58" t="s">
        <v>12800</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12067</v>
      </c>
    </row>
    <row r="14083" spans="1:2" x14ac:dyDescent="0.25">
      <c r="A14083" s="57">
        <v>53101902</v>
      </c>
      <c r="B14083" s="58" t="s">
        <v>4467</v>
      </c>
    </row>
    <row r="14084" spans="1:2" x14ac:dyDescent="0.25">
      <c r="A14084" s="57">
        <v>53101903</v>
      </c>
      <c r="B14084" s="58" t="s">
        <v>13178</v>
      </c>
    </row>
    <row r="14085" spans="1:2" x14ac:dyDescent="0.25">
      <c r="A14085" s="57">
        <v>53101904</v>
      </c>
      <c r="B14085" s="58" t="s">
        <v>9263</v>
      </c>
    </row>
    <row r="14086" spans="1:2" x14ac:dyDescent="0.25">
      <c r="A14086" s="57">
        <v>53101905</v>
      </c>
      <c r="B14086" s="58" t="s">
        <v>15012</v>
      </c>
    </row>
    <row r="14087" spans="1:2" x14ac:dyDescent="0.25">
      <c r="A14087" s="57">
        <v>53102001</v>
      </c>
      <c r="B14087" s="58" t="s">
        <v>7420</v>
      </c>
    </row>
    <row r="14088" spans="1:2" x14ac:dyDescent="0.25">
      <c r="A14088" s="57">
        <v>53102002</v>
      </c>
      <c r="B14088" s="58" t="s">
        <v>14486</v>
      </c>
    </row>
    <row r="14089" spans="1:2" x14ac:dyDescent="0.25">
      <c r="A14089" s="57">
        <v>53102003</v>
      </c>
      <c r="B14089" s="58" t="s">
        <v>9571</v>
      </c>
    </row>
    <row r="14090" spans="1:2" x14ac:dyDescent="0.25">
      <c r="A14090" s="57">
        <v>53102101</v>
      </c>
      <c r="B14090" s="58" t="s">
        <v>9864</v>
      </c>
    </row>
    <row r="14091" spans="1:2" x14ac:dyDescent="0.25">
      <c r="A14091" s="57">
        <v>53102102</v>
      </c>
      <c r="B14091" s="58" t="s">
        <v>14440</v>
      </c>
    </row>
    <row r="14092" spans="1:2" x14ac:dyDescent="0.25">
      <c r="A14092" s="57">
        <v>53102103</v>
      </c>
      <c r="B14092" s="58" t="s">
        <v>10403</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14503</v>
      </c>
    </row>
    <row r="14096" spans="1:2" x14ac:dyDescent="0.25">
      <c r="A14096" s="57">
        <v>53102202</v>
      </c>
      <c r="B14096" s="58" t="s">
        <v>11648</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11535</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5040</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11161</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6306</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12168</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14463</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5008</v>
      </c>
    </row>
    <row r="14126" spans="1:2" x14ac:dyDescent="0.25">
      <c r="A14126" s="57">
        <v>53102515</v>
      </c>
      <c r="B14126" s="58" t="s">
        <v>11997</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14575</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17455</v>
      </c>
    </row>
    <row r="14146" spans="1:2" x14ac:dyDescent="0.25">
      <c r="A14146" s="57">
        <v>53102709</v>
      </c>
      <c r="B14146" s="58" t="s">
        <v>14961</v>
      </c>
    </row>
    <row r="14147" spans="1:2" x14ac:dyDescent="0.25">
      <c r="A14147" s="57">
        <v>53102710</v>
      </c>
      <c r="B14147" s="58" t="s">
        <v>5993</v>
      </c>
    </row>
    <row r="14148" spans="1:2" x14ac:dyDescent="0.25">
      <c r="A14148" s="57">
        <v>53102711</v>
      </c>
      <c r="B14148" s="58" t="s">
        <v>10457</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17562</v>
      </c>
    </row>
    <row r="14152" spans="1:2" x14ac:dyDescent="0.25">
      <c r="A14152" s="57">
        <v>53102803</v>
      </c>
      <c r="B14152" s="58" t="s">
        <v>12715</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14231</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8849</v>
      </c>
    </row>
    <row r="14161" spans="1:2" x14ac:dyDescent="0.25">
      <c r="A14161" s="57">
        <v>53111501</v>
      </c>
      <c r="B14161" s="58" t="s">
        <v>5380</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11732</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9346</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10467</v>
      </c>
    </row>
    <row r="14175" spans="1:2" x14ac:dyDescent="0.25">
      <c r="A14175" s="57">
        <v>53111705</v>
      </c>
      <c r="B14175" s="58" t="s">
        <v>14205</v>
      </c>
    </row>
    <row r="14176" spans="1:2" x14ac:dyDescent="0.25">
      <c r="A14176" s="57">
        <v>53111801</v>
      </c>
      <c r="B14176" s="58" t="s">
        <v>11919</v>
      </c>
    </row>
    <row r="14177" spans="1:2" x14ac:dyDescent="0.25">
      <c r="A14177" s="57">
        <v>53111802</v>
      </c>
      <c r="B14177" s="58" t="s">
        <v>10011</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10685</v>
      </c>
    </row>
    <row r="14184" spans="1:2" x14ac:dyDescent="0.25">
      <c r="A14184" s="57">
        <v>53111904</v>
      </c>
      <c r="B14184" s="58" t="s">
        <v>9891</v>
      </c>
    </row>
    <row r="14185" spans="1:2" x14ac:dyDescent="0.25">
      <c r="A14185" s="57">
        <v>53111905</v>
      </c>
      <c r="B14185" s="58" t="s">
        <v>938</v>
      </c>
    </row>
    <row r="14186" spans="1:2" x14ac:dyDescent="0.25">
      <c r="A14186" s="57">
        <v>53112001</v>
      </c>
      <c r="B14186" s="58" t="s">
        <v>14551</v>
      </c>
    </row>
    <row r="14187" spans="1:2" x14ac:dyDescent="0.25">
      <c r="A14187" s="57">
        <v>53112002</v>
      </c>
      <c r="B14187" s="58" t="s">
        <v>13321</v>
      </c>
    </row>
    <row r="14188" spans="1:2" x14ac:dyDescent="0.25">
      <c r="A14188" s="57">
        <v>53112003</v>
      </c>
      <c r="B14188" s="58" t="s">
        <v>5636</v>
      </c>
    </row>
    <row r="14189" spans="1:2" x14ac:dyDescent="0.25">
      <c r="A14189" s="57">
        <v>53112004</v>
      </c>
      <c r="B14189" s="58" t="s">
        <v>8032</v>
      </c>
    </row>
    <row r="14190" spans="1:2" x14ac:dyDescent="0.25">
      <c r="A14190" s="57">
        <v>53112005</v>
      </c>
      <c r="B14190" s="58" t="s">
        <v>6174</v>
      </c>
    </row>
    <row r="14191" spans="1:2" x14ac:dyDescent="0.25">
      <c r="A14191" s="57">
        <v>53112101</v>
      </c>
      <c r="B14191" s="58" t="s">
        <v>15576</v>
      </c>
    </row>
    <row r="14192" spans="1:2" x14ac:dyDescent="0.25">
      <c r="A14192" s="57">
        <v>53112102</v>
      </c>
      <c r="B14192" s="58" t="s">
        <v>5001</v>
      </c>
    </row>
    <row r="14193" spans="1:2" x14ac:dyDescent="0.25">
      <c r="A14193" s="57">
        <v>53112103</v>
      </c>
      <c r="B14193" s="58" t="s">
        <v>5197</v>
      </c>
    </row>
    <row r="14194" spans="1:2" x14ac:dyDescent="0.25">
      <c r="A14194" s="57">
        <v>53112104</v>
      </c>
      <c r="B14194" s="58" t="s">
        <v>5192</v>
      </c>
    </row>
    <row r="14195" spans="1:2" x14ac:dyDescent="0.25">
      <c r="A14195" s="57">
        <v>53112105</v>
      </c>
      <c r="B14195" s="58" t="s">
        <v>2930</v>
      </c>
    </row>
    <row r="14196" spans="1:2" x14ac:dyDescent="0.25">
      <c r="A14196" s="57">
        <v>53121501</v>
      </c>
      <c r="B14196" s="58" t="s">
        <v>5061</v>
      </c>
    </row>
    <row r="14197" spans="1:2" x14ac:dyDescent="0.25">
      <c r="A14197" s="57">
        <v>53121502</v>
      </c>
      <c r="B14197" s="58" t="s">
        <v>10742</v>
      </c>
    </row>
    <row r="14198" spans="1:2" x14ac:dyDescent="0.25">
      <c r="A14198" s="57">
        <v>53121503</v>
      </c>
      <c r="B14198" s="58" t="s">
        <v>13562</v>
      </c>
    </row>
    <row r="14199" spans="1:2" x14ac:dyDescent="0.25">
      <c r="A14199" s="57">
        <v>53121601</v>
      </c>
      <c r="B14199" s="58" t="s">
        <v>10808</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9267</v>
      </c>
    </row>
    <row r="14203" spans="1:2" x14ac:dyDescent="0.25">
      <c r="A14203" s="57">
        <v>53121606</v>
      </c>
      <c r="B14203" s="58" t="s">
        <v>5092</v>
      </c>
    </row>
    <row r="14204" spans="1:2" x14ac:dyDescent="0.25">
      <c r="A14204" s="57">
        <v>53121607</v>
      </c>
      <c r="B14204" s="58" t="s">
        <v>5961</v>
      </c>
    </row>
    <row r="14205" spans="1:2" x14ac:dyDescent="0.25">
      <c r="A14205" s="57">
        <v>53121608</v>
      </c>
      <c r="B14205" s="58" t="s">
        <v>8836</v>
      </c>
    </row>
    <row r="14206" spans="1:2" x14ac:dyDescent="0.25">
      <c r="A14206" s="57">
        <v>53121701</v>
      </c>
      <c r="B14206" s="58" t="s">
        <v>10567</v>
      </c>
    </row>
    <row r="14207" spans="1:2" x14ac:dyDescent="0.25">
      <c r="A14207" s="57">
        <v>53121702</v>
      </c>
      <c r="B14207" s="58" t="s">
        <v>17882</v>
      </c>
    </row>
    <row r="14208" spans="1:2" x14ac:dyDescent="0.25">
      <c r="A14208" s="57">
        <v>53121704</v>
      </c>
      <c r="B14208" s="58" t="s">
        <v>6135</v>
      </c>
    </row>
    <row r="14209" spans="1:2" x14ac:dyDescent="0.25">
      <c r="A14209" s="57">
        <v>53121705</v>
      </c>
      <c r="B14209" s="58" t="s">
        <v>3717</v>
      </c>
    </row>
    <row r="14210" spans="1:2" x14ac:dyDescent="0.25">
      <c r="A14210" s="57">
        <v>53121706</v>
      </c>
      <c r="B14210" s="58" t="s">
        <v>12372</v>
      </c>
    </row>
    <row r="14211" spans="1:2" x14ac:dyDescent="0.25">
      <c r="A14211" s="57">
        <v>53121801</v>
      </c>
      <c r="B14211" s="58" t="s">
        <v>9511</v>
      </c>
    </row>
    <row r="14212" spans="1:2" x14ac:dyDescent="0.25">
      <c r="A14212" s="57">
        <v>53121802</v>
      </c>
      <c r="B14212" s="58" t="s">
        <v>11563</v>
      </c>
    </row>
    <row r="14213" spans="1:2" x14ac:dyDescent="0.25">
      <c r="A14213" s="57">
        <v>53121803</v>
      </c>
      <c r="B14213" s="58" t="s">
        <v>3946</v>
      </c>
    </row>
    <row r="14214" spans="1:2" x14ac:dyDescent="0.25">
      <c r="A14214" s="57">
        <v>53121804</v>
      </c>
      <c r="B14214" s="58" t="s">
        <v>14379</v>
      </c>
    </row>
    <row r="14215" spans="1:2" x14ac:dyDescent="0.25">
      <c r="A14215" s="57">
        <v>53131501</v>
      </c>
      <c r="B14215" s="58" t="s">
        <v>6722</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17832</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14596</v>
      </c>
    </row>
    <row r="14226" spans="1:2" x14ac:dyDescent="0.25">
      <c r="A14226" s="57">
        <v>53131603</v>
      </c>
      <c r="B14226" s="58" t="s">
        <v>3406</v>
      </c>
    </row>
    <row r="14227" spans="1:2" x14ac:dyDescent="0.25">
      <c r="A14227" s="57">
        <v>53131604</v>
      </c>
      <c r="B14227" s="58" t="s">
        <v>13564</v>
      </c>
    </row>
    <row r="14228" spans="1:2" x14ac:dyDescent="0.25">
      <c r="A14228" s="57">
        <v>53131605</v>
      </c>
      <c r="B14228" s="58" t="s">
        <v>12091</v>
      </c>
    </row>
    <row r="14229" spans="1:2" x14ac:dyDescent="0.25">
      <c r="A14229" s="57">
        <v>53131606</v>
      </c>
      <c r="B14229" s="58" t="s">
        <v>5223</v>
      </c>
    </row>
    <row r="14230" spans="1:2" x14ac:dyDescent="0.25">
      <c r="A14230" s="57">
        <v>53131607</v>
      </c>
      <c r="B14230" s="58" t="s">
        <v>7399</v>
      </c>
    </row>
    <row r="14231" spans="1:2" x14ac:dyDescent="0.25">
      <c r="A14231" s="57">
        <v>53131608</v>
      </c>
      <c r="B14231" s="58" t="s">
        <v>11375</v>
      </c>
    </row>
    <row r="14232" spans="1:2" x14ac:dyDescent="0.25">
      <c r="A14232" s="57">
        <v>53131609</v>
      </c>
      <c r="B14232" s="58" t="s">
        <v>5104</v>
      </c>
    </row>
    <row r="14233" spans="1:2" x14ac:dyDescent="0.25">
      <c r="A14233" s="57">
        <v>53131610</v>
      </c>
      <c r="B14233" s="58" t="s">
        <v>13778</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12428</v>
      </c>
    </row>
    <row r="14238" spans="1:2" x14ac:dyDescent="0.25">
      <c r="A14238" s="57">
        <v>53131615</v>
      </c>
      <c r="B14238" s="58" t="s">
        <v>11279</v>
      </c>
    </row>
    <row r="14239" spans="1:2" x14ac:dyDescent="0.25">
      <c r="A14239" s="57">
        <v>53131616</v>
      </c>
      <c r="B14239" s="58" t="s">
        <v>12714</v>
      </c>
    </row>
    <row r="14240" spans="1:2" x14ac:dyDescent="0.25">
      <c r="A14240" s="57">
        <v>53131617</v>
      </c>
      <c r="B14240" s="58" t="s">
        <v>18734</v>
      </c>
    </row>
    <row r="14241" spans="1:2" x14ac:dyDescent="0.25">
      <c r="A14241" s="57">
        <v>53131618</v>
      </c>
      <c r="B14241" s="58" t="s">
        <v>6751</v>
      </c>
    </row>
    <row r="14242" spans="1:2" x14ac:dyDescent="0.25">
      <c r="A14242" s="57">
        <v>53131619</v>
      </c>
      <c r="B14242" s="58" t="s">
        <v>9605</v>
      </c>
    </row>
    <row r="14243" spans="1:2" x14ac:dyDescent="0.25">
      <c r="A14243" s="57">
        <v>53131620</v>
      </c>
      <c r="B14243" s="58" t="s">
        <v>5839</v>
      </c>
    </row>
    <row r="14244" spans="1:2" x14ac:dyDescent="0.25">
      <c r="A14244" s="57">
        <v>53131621</v>
      </c>
      <c r="B14244" s="58" t="s">
        <v>16247</v>
      </c>
    </row>
    <row r="14245" spans="1:2" x14ac:dyDescent="0.25">
      <c r="A14245" s="57">
        <v>53131622</v>
      </c>
      <c r="B14245" s="58" t="s">
        <v>5325</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14523</v>
      </c>
    </row>
    <row r="14249" spans="1:2" x14ac:dyDescent="0.25">
      <c r="A14249" s="57">
        <v>53131626</v>
      </c>
      <c r="B14249" s="58" t="s">
        <v>4987</v>
      </c>
    </row>
    <row r="14250" spans="1:2" x14ac:dyDescent="0.25">
      <c r="A14250" s="57">
        <v>53131627</v>
      </c>
      <c r="B14250" s="58" t="s">
        <v>6748</v>
      </c>
    </row>
    <row r="14251" spans="1:2" x14ac:dyDescent="0.25">
      <c r="A14251" s="57">
        <v>53131628</v>
      </c>
      <c r="B14251" s="58" t="s">
        <v>7745</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9397</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6228</v>
      </c>
    </row>
    <row r="14259" spans="1:2" x14ac:dyDescent="0.25">
      <c r="A14259" s="57">
        <v>53131636</v>
      </c>
      <c r="B14259" s="58" t="s">
        <v>14492</v>
      </c>
    </row>
    <row r="14260" spans="1:2" x14ac:dyDescent="0.25">
      <c r="A14260" s="57">
        <v>53131637</v>
      </c>
      <c r="B14260" s="58" t="s">
        <v>2570</v>
      </c>
    </row>
    <row r="14261" spans="1:2" x14ac:dyDescent="0.25">
      <c r="A14261" s="57">
        <v>53131638</v>
      </c>
      <c r="B14261" s="58" t="s">
        <v>13500</v>
      </c>
    </row>
    <row r="14262" spans="1:2" x14ac:dyDescent="0.25">
      <c r="A14262" s="57">
        <v>53141501</v>
      </c>
      <c r="B14262" s="58" t="s">
        <v>388</v>
      </c>
    </row>
    <row r="14263" spans="1:2" x14ac:dyDescent="0.25">
      <c r="A14263" s="57">
        <v>53141502</v>
      </c>
      <c r="B14263" s="58" t="s">
        <v>6214</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6248</v>
      </c>
    </row>
    <row r="14267" spans="1:2" x14ac:dyDescent="0.25">
      <c r="A14267" s="57">
        <v>53141506</v>
      </c>
      <c r="B14267" s="58" t="s">
        <v>10955</v>
      </c>
    </row>
    <row r="14268" spans="1:2" x14ac:dyDescent="0.25">
      <c r="A14268" s="57">
        <v>53141507</v>
      </c>
      <c r="B14268" s="58" t="s">
        <v>4776</v>
      </c>
    </row>
    <row r="14269" spans="1:2" x14ac:dyDescent="0.25">
      <c r="A14269" s="57">
        <v>53141508</v>
      </c>
      <c r="B14269" s="58" t="s">
        <v>8906</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13318</v>
      </c>
    </row>
    <row r="14274" spans="1:2" x14ac:dyDescent="0.25">
      <c r="A14274" s="57">
        <v>53141605</v>
      </c>
      <c r="B14274" s="58" t="s">
        <v>7031</v>
      </c>
    </row>
    <row r="14275" spans="1:2" x14ac:dyDescent="0.25">
      <c r="A14275" s="57">
        <v>53141606</v>
      </c>
      <c r="B14275" s="58" t="s">
        <v>17519</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13596</v>
      </c>
    </row>
    <row r="14280" spans="1:2" x14ac:dyDescent="0.25">
      <c r="A14280" s="57">
        <v>53141611</v>
      </c>
      <c r="B14280" s="58" t="s">
        <v>17266</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4968</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10720</v>
      </c>
    </row>
    <row r="14288" spans="1:2" x14ac:dyDescent="0.25">
      <c r="A14288" s="57">
        <v>53141619</v>
      </c>
      <c r="B14288" s="58" t="s">
        <v>16301</v>
      </c>
    </row>
    <row r="14289" spans="1:2" x14ac:dyDescent="0.25">
      <c r="A14289" s="57">
        <v>53141620</v>
      </c>
      <c r="B14289" s="58" t="s">
        <v>14124</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11944</v>
      </c>
    </row>
    <row r="14294" spans="1:2" x14ac:dyDescent="0.25">
      <c r="A14294" s="57">
        <v>53141625</v>
      </c>
      <c r="B14294" s="58" t="s">
        <v>279</v>
      </c>
    </row>
    <row r="14295" spans="1:2" x14ac:dyDescent="0.25">
      <c r="A14295" s="57">
        <v>53141626</v>
      </c>
      <c r="B14295" s="58" t="s">
        <v>14397</v>
      </c>
    </row>
    <row r="14296" spans="1:2" x14ac:dyDescent="0.25">
      <c r="A14296" s="57">
        <v>53141627</v>
      </c>
      <c r="B14296" s="58" t="s">
        <v>12178</v>
      </c>
    </row>
    <row r="14297" spans="1:2" x14ac:dyDescent="0.25">
      <c r="A14297" s="57">
        <v>53141628</v>
      </c>
      <c r="B14297" s="58" t="s">
        <v>12309</v>
      </c>
    </row>
    <row r="14298" spans="1:2" x14ac:dyDescent="0.25">
      <c r="A14298" s="57">
        <v>53141629</v>
      </c>
      <c r="B14298" s="58" t="s">
        <v>17182</v>
      </c>
    </row>
    <row r="14299" spans="1:2" x14ac:dyDescent="0.25">
      <c r="A14299" s="57">
        <v>53141630</v>
      </c>
      <c r="B14299" s="58" t="s">
        <v>7523</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12060</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13983</v>
      </c>
    </row>
    <row r="14306" spans="1:2" x14ac:dyDescent="0.25">
      <c r="A14306" s="57">
        <v>54101507</v>
      </c>
      <c r="B14306" s="58" t="s">
        <v>11886</v>
      </c>
    </row>
    <row r="14307" spans="1:2" x14ac:dyDescent="0.25">
      <c r="A14307" s="57">
        <v>54101508</v>
      </c>
      <c r="B14307" s="58" t="s">
        <v>4516</v>
      </c>
    </row>
    <row r="14308" spans="1:2" x14ac:dyDescent="0.25">
      <c r="A14308" s="57">
        <v>54101509</v>
      </c>
      <c r="B14308" s="58" t="s">
        <v>15653</v>
      </c>
    </row>
    <row r="14309" spans="1:2" x14ac:dyDescent="0.25">
      <c r="A14309" s="57">
        <v>54101510</v>
      </c>
      <c r="B14309" s="58" t="s">
        <v>14288</v>
      </c>
    </row>
    <row r="14310" spans="1:2" x14ac:dyDescent="0.25">
      <c r="A14310" s="57">
        <v>54101511</v>
      </c>
      <c r="B14310" s="58" t="s">
        <v>5005</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14608</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10963</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11762</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9317</v>
      </c>
    </row>
    <row r="14332" spans="1:2" x14ac:dyDescent="0.25">
      <c r="A14332" s="57">
        <v>54111704</v>
      </c>
      <c r="B14332" s="58" t="s">
        <v>9858</v>
      </c>
    </row>
    <row r="14333" spans="1:2" x14ac:dyDescent="0.25">
      <c r="A14333" s="57">
        <v>54111705</v>
      </c>
      <c r="B14333" s="58" t="s">
        <v>5147</v>
      </c>
    </row>
    <row r="14334" spans="1:2" x14ac:dyDescent="0.25">
      <c r="A14334" s="57">
        <v>54111706</v>
      </c>
      <c r="B14334" s="58" t="s">
        <v>12019</v>
      </c>
    </row>
    <row r="14335" spans="1:2" x14ac:dyDescent="0.25">
      <c r="A14335" s="57">
        <v>54111707</v>
      </c>
      <c r="B14335" s="58" t="s">
        <v>4947</v>
      </c>
    </row>
    <row r="14336" spans="1:2" x14ac:dyDescent="0.25">
      <c r="A14336" s="57">
        <v>54111708</v>
      </c>
      <c r="B14336" s="58" t="s">
        <v>9948</v>
      </c>
    </row>
    <row r="14337" spans="1:2" x14ac:dyDescent="0.25">
      <c r="A14337" s="57">
        <v>54111709</v>
      </c>
      <c r="B14337" s="58" t="s">
        <v>9009</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9735</v>
      </c>
    </row>
    <row r="14343" spans="1:2" x14ac:dyDescent="0.25">
      <c r="A14343" s="57">
        <v>54121602</v>
      </c>
      <c r="B14343" s="58" t="s">
        <v>17815</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9011</v>
      </c>
    </row>
    <row r="14347" spans="1:2" x14ac:dyDescent="0.25">
      <c r="A14347" s="57">
        <v>54121801</v>
      </c>
      <c r="B14347" s="58" t="s">
        <v>6084</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13066</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6028</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11985</v>
      </c>
    </row>
    <row r="14362" spans="1:2" x14ac:dyDescent="0.25">
      <c r="A14362" s="57">
        <v>55101517</v>
      </c>
      <c r="B14362" s="58" t="s">
        <v>17621</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10767</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10140</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13636</v>
      </c>
    </row>
    <row r="14374" spans="1:2" x14ac:dyDescent="0.25">
      <c r="A14374" s="57">
        <v>55111501</v>
      </c>
      <c r="B14374" s="58" t="s">
        <v>10533</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12456</v>
      </c>
    </row>
    <row r="14378" spans="1:2" x14ac:dyDescent="0.25">
      <c r="A14378" s="57">
        <v>55111505</v>
      </c>
      <c r="B14378" s="58" t="s">
        <v>16944</v>
      </c>
    </row>
    <row r="14379" spans="1:2" x14ac:dyDescent="0.25">
      <c r="A14379" s="57">
        <v>55111506</v>
      </c>
      <c r="B14379" s="58" t="s">
        <v>5848</v>
      </c>
    </row>
    <row r="14380" spans="1:2" x14ac:dyDescent="0.25">
      <c r="A14380" s="57">
        <v>55111507</v>
      </c>
      <c r="B14380" s="58" t="s">
        <v>5931</v>
      </c>
    </row>
    <row r="14381" spans="1:2" x14ac:dyDescent="0.25">
      <c r="A14381" s="57">
        <v>55111508</v>
      </c>
      <c r="B14381" s="58" t="s">
        <v>6487</v>
      </c>
    </row>
    <row r="14382" spans="1:2" x14ac:dyDescent="0.25">
      <c r="A14382" s="57">
        <v>55111509</v>
      </c>
      <c r="B14382" s="58" t="s">
        <v>12306</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5691</v>
      </c>
    </row>
    <row r="14387" spans="1:2" x14ac:dyDescent="0.25">
      <c r="A14387" s="57">
        <v>55111514</v>
      </c>
      <c r="B14387" s="58" t="s">
        <v>12012</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10518</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12716</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5277</v>
      </c>
    </row>
    <row r="14401" spans="1:2" x14ac:dyDescent="0.25">
      <c r="A14401" s="57">
        <v>55121608</v>
      </c>
      <c r="B14401" s="58" t="s">
        <v>12185</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13674</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9862</v>
      </c>
    </row>
    <row r="14417" spans="1:2" x14ac:dyDescent="0.25">
      <c r="A14417" s="57">
        <v>55121703</v>
      </c>
      <c r="B14417" s="58" t="s">
        <v>18823</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9402</v>
      </c>
    </row>
    <row r="14425" spans="1:2" x14ac:dyDescent="0.25">
      <c r="A14425" s="57">
        <v>55121711</v>
      </c>
      <c r="B14425" s="58" t="s">
        <v>18253</v>
      </c>
    </row>
    <row r="14426" spans="1:2" x14ac:dyDescent="0.25">
      <c r="A14426" s="57">
        <v>55121712</v>
      </c>
      <c r="B14426" s="58" t="s">
        <v>10592</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12939</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12430</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14660</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12897</v>
      </c>
    </row>
    <row r="14445" spans="1:2" x14ac:dyDescent="0.25">
      <c r="A14445" s="57">
        <v>55121731</v>
      </c>
      <c r="B14445" s="58" t="s">
        <v>8792</v>
      </c>
    </row>
    <row r="14446" spans="1:2" x14ac:dyDescent="0.25">
      <c r="A14446" s="57">
        <v>55121732</v>
      </c>
      <c r="B14446" s="58" t="s">
        <v>9624</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7766</v>
      </c>
    </row>
    <row r="14451" spans="1:2" x14ac:dyDescent="0.25">
      <c r="A14451" s="57">
        <v>55121806</v>
      </c>
      <c r="B14451" s="58" t="s">
        <v>13156</v>
      </c>
    </row>
    <row r="14452" spans="1:2" x14ac:dyDescent="0.25">
      <c r="A14452" s="57">
        <v>55121807</v>
      </c>
      <c r="B14452" s="58" t="s">
        <v>6729</v>
      </c>
    </row>
    <row r="14453" spans="1:2" x14ac:dyDescent="0.25">
      <c r="A14453" s="57">
        <v>56101501</v>
      </c>
      <c r="B14453" s="58" t="s">
        <v>11387</v>
      </c>
    </row>
    <row r="14454" spans="1:2" x14ac:dyDescent="0.25">
      <c r="A14454" s="57">
        <v>56101502</v>
      </c>
      <c r="B14454" s="58" t="s">
        <v>13147</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5053</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14249</v>
      </c>
    </row>
    <row r="14464" spans="1:2" x14ac:dyDescent="0.25">
      <c r="A14464" s="57">
        <v>56101514</v>
      </c>
      <c r="B14464" s="58" t="s">
        <v>16086</v>
      </c>
    </row>
    <row r="14465" spans="1:2" x14ac:dyDescent="0.25">
      <c r="A14465" s="57">
        <v>56101515</v>
      </c>
      <c r="B14465" s="58" t="s">
        <v>14171</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10912</v>
      </c>
    </row>
    <row r="14470" spans="1:2" x14ac:dyDescent="0.25">
      <c r="A14470" s="57">
        <v>56101521</v>
      </c>
      <c r="B14470" s="58" t="s">
        <v>1323</v>
      </c>
    </row>
    <row r="14471" spans="1:2" x14ac:dyDescent="0.25">
      <c r="A14471" s="57">
        <v>56101522</v>
      </c>
      <c r="B14471" s="58" t="s">
        <v>13789</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11596</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11514</v>
      </c>
    </row>
    <row r="14479" spans="1:2" x14ac:dyDescent="0.25">
      <c r="A14479" s="57">
        <v>56101530</v>
      </c>
      <c r="B14479" s="58" t="s">
        <v>12025</v>
      </c>
    </row>
    <row r="14480" spans="1:2" x14ac:dyDescent="0.25">
      <c r="A14480" s="57">
        <v>56101531</v>
      </c>
      <c r="B14480" s="58" t="s">
        <v>10658</v>
      </c>
    </row>
    <row r="14481" spans="1:2" x14ac:dyDescent="0.25">
      <c r="A14481" s="57">
        <v>56101532</v>
      </c>
      <c r="B14481" s="58" t="s">
        <v>11912</v>
      </c>
    </row>
    <row r="14482" spans="1:2" x14ac:dyDescent="0.25">
      <c r="A14482" s="57">
        <v>56101533</v>
      </c>
      <c r="B14482" s="58" t="s">
        <v>3536</v>
      </c>
    </row>
    <row r="14483" spans="1:2" x14ac:dyDescent="0.25">
      <c r="A14483" s="57">
        <v>56101535</v>
      </c>
      <c r="B14483" s="58" t="s">
        <v>5253</v>
      </c>
    </row>
    <row r="14484" spans="1:2" x14ac:dyDescent="0.25">
      <c r="A14484" s="57">
        <v>56101536</v>
      </c>
      <c r="B14484" s="58" t="s">
        <v>12511</v>
      </c>
    </row>
    <row r="14485" spans="1:2" x14ac:dyDescent="0.25">
      <c r="A14485" s="57">
        <v>56101537</v>
      </c>
      <c r="B14485" s="58" t="s">
        <v>8436</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10195</v>
      </c>
    </row>
    <row r="14489" spans="1:2" x14ac:dyDescent="0.25">
      <c r="A14489" s="57">
        <v>56101541</v>
      </c>
      <c r="B14489" s="58" t="s">
        <v>16553</v>
      </c>
    </row>
    <row r="14490" spans="1:2" x14ac:dyDescent="0.25">
      <c r="A14490" s="57">
        <v>56101601</v>
      </c>
      <c r="B14490" s="58" t="s">
        <v>10641</v>
      </c>
    </row>
    <row r="14491" spans="1:2" x14ac:dyDescent="0.25">
      <c r="A14491" s="57">
        <v>56101602</v>
      </c>
      <c r="B14491" s="58" t="s">
        <v>15759</v>
      </c>
    </row>
    <row r="14492" spans="1:2" x14ac:dyDescent="0.25">
      <c r="A14492" s="57">
        <v>56101603</v>
      </c>
      <c r="B14492" s="58" t="s">
        <v>10120</v>
      </c>
    </row>
    <row r="14493" spans="1:2" x14ac:dyDescent="0.25">
      <c r="A14493" s="57">
        <v>56101604</v>
      </c>
      <c r="B14493" s="58" t="s">
        <v>5205</v>
      </c>
    </row>
    <row r="14494" spans="1:2" x14ac:dyDescent="0.25">
      <c r="A14494" s="57">
        <v>56101605</v>
      </c>
      <c r="B14494" s="58" t="s">
        <v>16441</v>
      </c>
    </row>
    <row r="14495" spans="1:2" x14ac:dyDescent="0.25">
      <c r="A14495" s="57">
        <v>56101606</v>
      </c>
      <c r="B14495" s="58" t="s">
        <v>13340</v>
      </c>
    </row>
    <row r="14496" spans="1:2" x14ac:dyDescent="0.25">
      <c r="A14496" s="57">
        <v>56101607</v>
      </c>
      <c r="B14496" s="58" t="s">
        <v>8669</v>
      </c>
    </row>
    <row r="14497" spans="1:2" x14ac:dyDescent="0.25">
      <c r="A14497" s="57">
        <v>56101608</v>
      </c>
      <c r="B14497" s="58" t="s">
        <v>11413</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12486</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5662</v>
      </c>
    </row>
    <row r="14505" spans="1:2" x14ac:dyDescent="0.25">
      <c r="A14505" s="57">
        <v>56101708</v>
      </c>
      <c r="B14505" s="58" t="s">
        <v>11403</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9340</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13347</v>
      </c>
    </row>
    <row r="14512" spans="1:2" x14ac:dyDescent="0.25">
      <c r="A14512" s="57">
        <v>56101716</v>
      </c>
      <c r="B14512" s="58" t="s">
        <v>5201</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12977</v>
      </c>
    </row>
    <row r="14517" spans="1:2" x14ac:dyDescent="0.25">
      <c r="A14517" s="57">
        <v>56101806</v>
      </c>
      <c r="B14517" s="58" t="s">
        <v>11273</v>
      </c>
    </row>
    <row r="14518" spans="1:2" x14ac:dyDescent="0.25">
      <c r="A14518" s="57">
        <v>56101807</v>
      </c>
      <c r="B14518" s="58" t="s">
        <v>10936</v>
      </c>
    </row>
    <row r="14519" spans="1:2" x14ac:dyDescent="0.25">
      <c r="A14519" s="57">
        <v>56101808</v>
      </c>
      <c r="B14519" s="58" t="s">
        <v>17500</v>
      </c>
    </row>
    <row r="14520" spans="1:2" x14ac:dyDescent="0.25">
      <c r="A14520" s="57">
        <v>56101809</v>
      </c>
      <c r="B14520" s="58" t="s">
        <v>13919</v>
      </c>
    </row>
    <row r="14521" spans="1:2" x14ac:dyDescent="0.25">
      <c r="A14521" s="57">
        <v>56101810</v>
      </c>
      <c r="B14521" s="58" t="s">
        <v>11646</v>
      </c>
    </row>
    <row r="14522" spans="1:2" x14ac:dyDescent="0.25">
      <c r="A14522" s="57">
        <v>56101811</v>
      </c>
      <c r="B14522" s="58" t="s">
        <v>9413</v>
      </c>
    </row>
    <row r="14523" spans="1:2" x14ac:dyDescent="0.25">
      <c r="A14523" s="57">
        <v>56101812</v>
      </c>
      <c r="B14523" s="58" t="s">
        <v>11823</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10022</v>
      </c>
    </row>
    <row r="14527" spans="1:2" x14ac:dyDescent="0.25">
      <c r="A14527" s="57">
        <v>56101903</v>
      </c>
      <c r="B14527" s="58" t="s">
        <v>14041</v>
      </c>
    </row>
    <row r="14528" spans="1:2" x14ac:dyDescent="0.25">
      <c r="A14528" s="57">
        <v>56101904</v>
      </c>
      <c r="B14528" s="58" t="s">
        <v>9691</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13304</v>
      </c>
    </row>
    <row r="14532" spans="1:2" x14ac:dyDescent="0.25">
      <c r="A14532" s="57">
        <v>56111501</v>
      </c>
      <c r="B14532" s="58" t="s">
        <v>8927</v>
      </c>
    </row>
    <row r="14533" spans="1:2" x14ac:dyDescent="0.25">
      <c r="A14533" s="57">
        <v>56111502</v>
      </c>
      <c r="B14533" s="58" t="s">
        <v>18376</v>
      </c>
    </row>
    <row r="14534" spans="1:2" x14ac:dyDescent="0.25">
      <c r="A14534" s="57">
        <v>56111503</v>
      </c>
      <c r="B14534" s="58" t="s">
        <v>10532</v>
      </c>
    </row>
    <row r="14535" spans="1:2" x14ac:dyDescent="0.25">
      <c r="A14535" s="57">
        <v>56111504</v>
      </c>
      <c r="B14535" s="58" t="s">
        <v>13830</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9818</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11181</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6225</v>
      </c>
    </row>
    <row r="14547" spans="1:2" x14ac:dyDescent="0.25">
      <c r="A14547" s="57">
        <v>56111602</v>
      </c>
      <c r="B14547" s="58" t="s">
        <v>2593</v>
      </c>
    </row>
    <row r="14548" spans="1:2" x14ac:dyDescent="0.25">
      <c r="A14548" s="57">
        <v>56111603</v>
      </c>
      <c r="B14548" s="58" t="s">
        <v>10081</v>
      </c>
    </row>
    <row r="14549" spans="1:2" x14ac:dyDescent="0.25">
      <c r="A14549" s="57">
        <v>56111604</v>
      </c>
      <c r="B14549" s="58" t="s">
        <v>17642</v>
      </c>
    </row>
    <row r="14550" spans="1:2" x14ac:dyDescent="0.25">
      <c r="A14550" s="57">
        <v>56111605</v>
      </c>
      <c r="B14550" s="58" t="s">
        <v>14774</v>
      </c>
    </row>
    <row r="14551" spans="1:2" x14ac:dyDescent="0.25">
      <c r="A14551" s="57">
        <v>56111606</v>
      </c>
      <c r="B14551" s="58" t="s">
        <v>8046</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10504</v>
      </c>
    </row>
    <row r="14555" spans="1:2" x14ac:dyDescent="0.25">
      <c r="A14555" s="57">
        <v>56111704</v>
      </c>
      <c r="B14555" s="58" t="s">
        <v>18442</v>
      </c>
    </row>
    <row r="14556" spans="1:2" x14ac:dyDescent="0.25">
      <c r="A14556" s="57">
        <v>56111705</v>
      </c>
      <c r="B14556" s="58" t="s">
        <v>12181</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12608</v>
      </c>
    </row>
    <row r="14562" spans="1:2" x14ac:dyDescent="0.25">
      <c r="A14562" s="57">
        <v>56111804</v>
      </c>
      <c r="B14562" s="58" t="s">
        <v>2817</v>
      </c>
    </row>
    <row r="14563" spans="1:2" x14ac:dyDescent="0.25">
      <c r="A14563" s="57">
        <v>56111805</v>
      </c>
      <c r="B14563" s="58" t="s">
        <v>4972</v>
      </c>
    </row>
    <row r="14564" spans="1:2" x14ac:dyDescent="0.25">
      <c r="A14564" s="57">
        <v>56111901</v>
      </c>
      <c r="B14564" s="58" t="s">
        <v>1965</v>
      </c>
    </row>
    <row r="14565" spans="1:2" x14ac:dyDescent="0.25">
      <c r="A14565" s="57">
        <v>56111902</v>
      </c>
      <c r="B14565" s="58" t="s">
        <v>8903</v>
      </c>
    </row>
    <row r="14566" spans="1:2" x14ac:dyDescent="0.25">
      <c r="A14566" s="57">
        <v>56111903</v>
      </c>
      <c r="B14566" s="58" t="s">
        <v>13578</v>
      </c>
    </row>
    <row r="14567" spans="1:2" x14ac:dyDescent="0.25">
      <c r="A14567" s="57">
        <v>56111904</v>
      </c>
      <c r="B14567" s="58" t="s">
        <v>14628</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14854</v>
      </c>
    </row>
    <row r="14572" spans="1:2" x14ac:dyDescent="0.25">
      <c r="A14572" s="57">
        <v>56112002</v>
      </c>
      <c r="B14572" s="58" t="s">
        <v>17753</v>
      </c>
    </row>
    <row r="14573" spans="1:2" x14ac:dyDescent="0.25">
      <c r="A14573" s="57">
        <v>56112003</v>
      </c>
      <c r="B14573" s="58" t="s">
        <v>6284</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14583</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11726</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13051</v>
      </c>
    </row>
    <row r="14585" spans="1:2" x14ac:dyDescent="0.25">
      <c r="A14585" s="57">
        <v>56112110</v>
      </c>
      <c r="B14585" s="58" t="s">
        <v>13392</v>
      </c>
    </row>
    <row r="14586" spans="1:2" x14ac:dyDescent="0.25">
      <c r="A14586" s="57">
        <v>56121001</v>
      </c>
      <c r="B14586" s="58" t="s">
        <v>5576</v>
      </c>
    </row>
    <row r="14587" spans="1:2" x14ac:dyDescent="0.25">
      <c r="A14587" s="57">
        <v>56121002</v>
      </c>
      <c r="B14587" s="58" t="s">
        <v>15830</v>
      </c>
    </row>
    <row r="14588" spans="1:2" x14ac:dyDescent="0.25">
      <c r="A14588" s="57">
        <v>56121003</v>
      </c>
      <c r="B14588" s="58" t="s">
        <v>12561</v>
      </c>
    </row>
    <row r="14589" spans="1:2" x14ac:dyDescent="0.25">
      <c r="A14589" s="57">
        <v>56121004</v>
      </c>
      <c r="B14589" s="58" t="s">
        <v>12216</v>
      </c>
    </row>
    <row r="14590" spans="1:2" x14ac:dyDescent="0.25">
      <c r="A14590" s="57">
        <v>56121005</v>
      </c>
      <c r="B14590" s="58" t="s">
        <v>15277</v>
      </c>
    </row>
    <row r="14591" spans="1:2" x14ac:dyDescent="0.25">
      <c r="A14591" s="57">
        <v>56121006</v>
      </c>
      <c r="B14591" s="58" t="s">
        <v>4966</v>
      </c>
    </row>
    <row r="14592" spans="1:2" x14ac:dyDescent="0.25">
      <c r="A14592" s="57">
        <v>56121007</v>
      </c>
      <c r="B14592" s="58" t="s">
        <v>3382</v>
      </c>
    </row>
    <row r="14593" spans="1:2" x14ac:dyDescent="0.25">
      <c r="A14593" s="57">
        <v>56121008</v>
      </c>
      <c r="B14593" s="58" t="s">
        <v>13122</v>
      </c>
    </row>
    <row r="14594" spans="1:2" x14ac:dyDescent="0.25">
      <c r="A14594" s="57">
        <v>56121009</v>
      </c>
      <c r="B14594" s="58" t="s">
        <v>14668</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18803</v>
      </c>
    </row>
    <row r="14598" spans="1:2" x14ac:dyDescent="0.25">
      <c r="A14598" s="57">
        <v>56121014</v>
      </c>
      <c r="B14598" s="58" t="s">
        <v>11733</v>
      </c>
    </row>
    <row r="14599" spans="1:2" x14ac:dyDescent="0.25">
      <c r="A14599" s="57">
        <v>56121101</v>
      </c>
      <c r="B14599" s="58" t="s">
        <v>10774</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9453</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14250</v>
      </c>
    </row>
    <row r="14609" spans="1:2" x14ac:dyDescent="0.25">
      <c r="A14609" s="57">
        <v>56121501</v>
      </c>
      <c r="B14609" s="58" t="s">
        <v>8982</v>
      </c>
    </row>
    <row r="14610" spans="1:2" x14ac:dyDescent="0.25">
      <c r="A14610" s="57">
        <v>56121502</v>
      </c>
      <c r="B14610" s="58" t="s">
        <v>17388</v>
      </c>
    </row>
    <row r="14611" spans="1:2" x14ac:dyDescent="0.25">
      <c r="A14611" s="57">
        <v>56121503</v>
      </c>
      <c r="B14611" s="58" t="s">
        <v>15090</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13040</v>
      </c>
    </row>
    <row r="14615" spans="1:2" x14ac:dyDescent="0.25">
      <c r="A14615" s="57">
        <v>56121507</v>
      </c>
      <c r="B14615" s="58" t="s">
        <v>12399</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6117</v>
      </c>
    </row>
    <row r="14620" spans="1:2" x14ac:dyDescent="0.25">
      <c r="A14620" s="57">
        <v>56121603</v>
      </c>
      <c r="B14620" s="58" t="s">
        <v>4823</v>
      </c>
    </row>
    <row r="14621" spans="1:2" x14ac:dyDescent="0.25">
      <c r="A14621" s="57">
        <v>56121604</v>
      </c>
      <c r="B14621" s="58" t="s">
        <v>16549</v>
      </c>
    </row>
    <row r="14622" spans="1:2" x14ac:dyDescent="0.25">
      <c r="A14622" s="57">
        <v>56121605</v>
      </c>
      <c r="B14622" s="58" t="s">
        <v>9153</v>
      </c>
    </row>
    <row r="14623" spans="1:2" x14ac:dyDescent="0.25">
      <c r="A14623" s="57">
        <v>56121606</v>
      </c>
      <c r="B14623" s="58" t="s">
        <v>5262</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5505</v>
      </c>
    </row>
    <row r="14627" spans="1:2" x14ac:dyDescent="0.25">
      <c r="A14627" s="57">
        <v>56121610</v>
      </c>
      <c r="B14627" s="58" t="s">
        <v>10378</v>
      </c>
    </row>
    <row r="14628" spans="1:2" x14ac:dyDescent="0.25">
      <c r="A14628" s="57">
        <v>56121701</v>
      </c>
      <c r="B14628" s="58" t="s">
        <v>8782</v>
      </c>
    </row>
    <row r="14629" spans="1:2" x14ac:dyDescent="0.25">
      <c r="A14629" s="57">
        <v>56121702</v>
      </c>
      <c r="B14629" s="58" t="s">
        <v>9339</v>
      </c>
    </row>
    <row r="14630" spans="1:2" x14ac:dyDescent="0.25">
      <c r="A14630" s="57">
        <v>56121703</v>
      </c>
      <c r="B14630" s="58" t="s">
        <v>18821</v>
      </c>
    </row>
    <row r="14631" spans="1:2" x14ac:dyDescent="0.25">
      <c r="A14631" s="57">
        <v>56121704</v>
      </c>
      <c r="B14631" s="58" t="s">
        <v>10193</v>
      </c>
    </row>
    <row r="14632" spans="1:2" x14ac:dyDescent="0.25">
      <c r="A14632" s="57">
        <v>56121801</v>
      </c>
      <c r="B14632" s="58" t="s">
        <v>11013</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11991</v>
      </c>
    </row>
    <row r="14637" spans="1:2" x14ac:dyDescent="0.25">
      <c r="A14637" s="57">
        <v>56121901</v>
      </c>
      <c r="B14637" s="58" t="s">
        <v>3191</v>
      </c>
    </row>
    <row r="14638" spans="1:2" x14ac:dyDescent="0.25">
      <c r="A14638" s="57">
        <v>56122001</v>
      </c>
      <c r="B14638" s="58" t="s">
        <v>9911</v>
      </c>
    </row>
    <row r="14639" spans="1:2" x14ac:dyDescent="0.25">
      <c r="A14639" s="57">
        <v>56122002</v>
      </c>
      <c r="B14639" s="58" t="s">
        <v>18399</v>
      </c>
    </row>
    <row r="14640" spans="1:2" x14ac:dyDescent="0.25">
      <c r="A14640" s="57">
        <v>56122003</v>
      </c>
      <c r="B14640" s="58" t="s">
        <v>12539</v>
      </c>
    </row>
    <row r="14641" spans="1:2" x14ac:dyDescent="0.25">
      <c r="A14641" s="57">
        <v>56122004</v>
      </c>
      <c r="B14641" s="58" t="s">
        <v>6016</v>
      </c>
    </row>
    <row r="14642" spans="1:2" x14ac:dyDescent="0.25">
      <c r="A14642" s="57">
        <v>60101001</v>
      </c>
      <c r="B14642" s="58" t="s">
        <v>9498</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10753</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7456</v>
      </c>
    </row>
    <row r="14649" spans="1:2" x14ac:dyDescent="0.25">
      <c r="A14649" s="57">
        <v>60101008</v>
      </c>
      <c r="B14649" s="58" t="s">
        <v>5459</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14417</v>
      </c>
    </row>
    <row r="14653" spans="1:2" x14ac:dyDescent="0.25">
      <c r="A14653" s="57">
        <v>60101102</v>
      </c>
      <c r="B14653" s="58" t="s">
        <v>14443</v>
      </c>
    </row>
    <row r="14654" spans="1:2" x14ac:dyDescent="0.25">
      <c r="A14654" s="57">
        <v>60101103</v>
      </c>
      <c r="B14654" s="58" t="s">
        <v>6145</v>
      </c>
    </row>
    <row r="14655" spans="1:2" x14ac:dyDescent="0.25">
      <c r="A14655" s="57">
        <v>60101104</v>
      </c>
      <c r="B14655" s="58" t="s">
        <v>4273</v>
      </c>
    </row>
    <row r="14656" spans="1:2" x14ac:dyDescent="0.25">
      <c r="A14656" s="57">
        <v>60101201</v>
      </c>
      <c r="B14656" s="58" t="s">
        <v>9081</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12300</v>
      </c>
    </row>
    <row r="14661" spans="1:2" x14ac:dyDescent="0.25">
      <c r="A14661" s="57">
        <v>60101301</v>
      </c>
      <c r="B14661" s="58" t="s">
        <v>2073</v>
      </c>
    </row>
    <row r="14662" spans="1:2" x14ac:dyDescent="0.25">
      <c r="A14662" s="57">
        <v>60101302</v>
      </c>
      <c r="B14662" s="58" t="s">
        <v>6210</v>
      </c>
    </row>
    <row r="14663" spans="1:2" x14ac:dyDescent="0.25">
      <c r="A14663" s="57">
        <v>60101304</v>
      </c>
      <c r="B14663" s="58" t="s">
        <v>9567</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17645</v>
      </c>
    </row>
    <row r="14667" spans="1:2" x14ac:dyDescent="0.25">
      <c r="A14667" s="57">
        <v>60101308</v>
      </c>
      <c r="B14667" s="58" t="s">
        <v>5787</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5120</v>
      </c>
    </row>
    <row r="14671" spans="1:2" x14ac:dyDescent="0.25">
      <c r="A14671" s="57">
        <v>60101312</v>
      </c>
      <c r="B14671" s="58" t="s">
        <v>12912</v>
      </c>
    </row>
    <row r="14672" spans="1:2" x14ac:dyDescent="0.25">
      <c r="A14672" s="57">
        <v>60101313</v>
      </c>
      <c r="B14672" s="58" t="s">
        <v>9456</v>
      </c>
    </row>
    <row r="14673" spans="1:2" x14ac:dyDescent="0.25">
      <c r="A14673" s="57">
        <v>60101314</v>
      </c>
      <c r="B14673" s="58" t="s">
        <v>13285</v>
      </c>
    </row>
    <row r="14674" spans="1:2" x14ac:dyDescent="0.25">
      <c r="A14674" s="57">
        <v>60101315</v>
      </c>
      <c r="B14674" s="58" t="s">
        <v>17425</v>
      </c>
    </row>
    <row r="14675" spans="1:2" x14ac:dyDescent="0.25">
      <c r="A14675" s="57">
        <v>60101316</v>
      </c>
      <c r="B14675" s="58" t="s">
        <v>13094</v>
      </c>
    </row>
    <row r="14676" spans="1:2" x14ac:dyDescent="0.25">
      <c r="A14676" s="57">
        <v>60101317</v>
      </c>
      <c r="B14676" s="58" t="s">
        <v>3110</v>
      </c>
    </row>
    <row r="14677" spans="1:2" x14ac:dyDescent="0.25">
      <c r="A14677" s="57">
        <v>60101318</v>
      </c>
      <c r="B14677" s="58" t="s">
        <v>11066</v>
      </c>
    </row>
    <row r="14678" spans="1:2" x14ac:dyDescent="0.25">
      <c r="A14678" s="57">
        <v>60101319</v>
      </c>
      <c r="B14678" s="58" t="s">
        <v>13687</v>
      </c>
    </row>
    <row r="14679" spans="1:2" x14ac:dyDescent="0.25">
      <c r="A14679" s="57">
        <v>60101320</v>
      </c>
      <c r="B14679" s="58" t="s">
        <v>2949</v>
      </c>
    </row>
    <row r="14680" spans="1:2" x14ac:dyDescent="0.25">
      <c r="A14680" s="57">
        <v>60101321</v>
      </c>
      <c r="B14680" s="58" t="s">
        <v>12555</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4786</v>
      </c>
    </row>
    <row r="14684" spans="1:2" x14ac:dyDescent="0.25">
      <c r="A14684" s="57">
        <v>60101325</v>
      </c>
      <c r="B14684" s="58" t="s">
        <v>10422</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5358</v>
      </c>
    </row>
    <row r="14688" spans="1:2" x14ac:dyDescent="0.25">
      <c r="A14688" s="57">
        <v>60101329</v>
      </c>
      <c r="B14688" s="58" t="s">
        <v>13250</v>
      </c>
    </row>
    <row r="14689" spans="1:2" x14ac:dyDescent="0.25">
      <c r="A14689" s="57">
        <v>60101330</v>
      </c>
      <c r="B14689" s="58" t="s">
        <v>9156</v>
      </c>
    </row>
    <row r="14690" spans="1:2" x14ac:dyDescent="0.25">
      <c r="A14690" s="57">
        <v>60101331</v>
      </c>
      <c r="B14690" s="58" t="s">
        <v>15106</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8921</v>
      </c>
    </row>
    <row r="14697" spans="1:2" x14ac:dyDescent="0.25">
      <c r="A14697" s="57">
        <v>60101602</v>
      </c>
      <c r="B14697" s="58" t="s">
        <v>1729</v>
      </c>
    </row>
    <row r="14698" spans="1:2" x14ac:dyDescent="0.25">
      <c r="A14698" s="57">
        <v>60101603</v>
      </c>
      <c r="B14698" s="58" t="s">
        <v>9146</v>
      </c>
    </row>
    <row r="14699" spans="1:2" x14ac:dyDescent="0.25">
      <c r="A14699" s="57">
        <v>60101604</v>
      </c>
      <c r="B14699" s="58" t="s">
        <v>18425</v>
      </c>
    </row>
    <row r="14700" spans="1:2" x14ac:dyDescent="0.25">
      <c r="A14700" s="57">
        <v>60101605</v>
      </c>
      <c r="B14700" s="58" t="s">
        <v>5444</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11376</v>
      </c>
    </row>
    <row r="14707" spans="1:2" x14ac:dyDescent="0.25">
      <c r="A14707" s="57">
        <v>60101702</v>
      </c>
      <c r="B14707" s="58" t="s">
        <v>1697</v>
      </c>
    </row>
    <row r="14708" spans="1:2" x14ac:dyDescent="0.25">
      <c r="A14708" s="57">
        <v>60101703</v>
      </c>
      <c r="B14708" s="58" t="s">
        <v>9646</v>
      </c>
    </row>
    <row r="14709" spans="1:2" x14ac:dyDescent="0.25">
      <c r="A14709" s="57">
        <v>60101704</v>
      </c>
      <c r="B14709" s="58" t="s">
        <v>9513</v>
      </c>
    </row>
    <row r="14710" spans="1:2" x14ac:dyDescent="0.25">
      <c r="A14710" s="57">
        <v>60101705</v>
      </c>
      <c r="B14710" s="58" t="s">
        <v>6262</v>
      </c>
    </row>
    <row r="14711" spans="1:2" x14ac:dyDescent="0.25">
      <c r="A14711" s="57">
        <v>60101706</v>
      </c>
      <c r="B14711" s="58" t="s">
        <v>6234</v>
      </c>
    </row>
    <row r="14712" spans="1:2" x14ac:dyDescent="0.25">
      <c r="A14712" s="57">
        <v>60101707</v>
      </c>
      <c r="B14712" s="58" t="s">
        <v>13016</v>
      </c>
    </row>
    <row r="14713" spans="1:2" x14ac:dyDescent="0.25">
      <c r="A14713" s="57">
        <v>60101708</v>
      </c>
      <c r="B14713" s="58" t="s">
        <v>14742</v>
      </c>
    </row>
    <row r="14714" spans="1:2" x14ac:dyDescent="0.25">
      <c r="A14714" s="57">
        <v>60101709</v>
      </c>
      <c r="B14714" s="58" t="s">
        <v>8847</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10728</v>
      </c>
    </row>
    <row r="14718" spans="1:2" x14ac:dyDescent="0.25">
      <c r="A14718" s="57">
        <v>60101713</v>
      </c>
      <c r="B14718" s="58" t="s">
        <v>16974</v>
      </c>
    </row>
    <row r="14719" spans="1:2" x14ac:dyDescent="0.25">
      <c r="A14719" s="57">
        <v>60101714</v>
      </c>
      <c r="B14719" s="58" t="s">
        <v>12492</v>
      </c>
    </row>
    <row r="14720" spans="1:2" x14ac:dyDescent="0.25">
      <c r="A14720" s="57">
        <v>60101715</v>
      </c>
      <c r="B14720" s="58" t="s">
        <v>14047</v>
      </c>
    </row>
    <row r="14721" spans="1:2" x14ac:dyDescent="0.25">
      <c r="A14721" s="57">
        <v>60101716</v>
      </c>
      <c r="B14721" s="58" t="s">
        <v>2026</v>
      </c>
    </row>
    <row r="14722" spans="1:2" x14ac:dyDescent="0.25">
      <c r="A14722" s="57">
        <v>60101717</v>
      </c>
      <c r="B14722" s="58" t="s">
        <v>10934</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7574</v>
      </c>
    </row>
    <row r="14729" spans="1:2" x14ac:dyDescent="0.25">
      <c r="A14729" s="57">
        <v>60101724</v>
      </c>
      <c r="B14729" s="58" t="s">
        <v>13820</v>
      </c>
    </row>
    <row r="14730" spans="1:2" x14ac:dyDescent="0.25">
      <c r="A14730" s="57">
        <v>60101725</v>
      </c>
      <c r="B14730" s="58" t="s">
        <v>5490</v>
      </c>
    </row>
    <row r="14731" spans="1:2" x14ac:dyDescent="0.25">
      <c r="A14731" s="57">
        <v>60101726</v>
      </c>
      <c r="B14731" s="58" t="s">
        <v>9321</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5031</v>
      </c>
    </row>
    <row r="14737" spans="1:2" x14ac:dyDescent="0.25">
      <c r="A14737" s="57">
        <v>60101732</v>
      </c>
      <c r="B14737" s="58" t="s">
        <v>16150</v>
      </c>
    </row>
    <row r="14738" spans="1:2" x14ac:dyDescent="0.25">
      <c r="A14738" s="57">
        <v>60101801</v>
      </c>
      <c r="B14738" s="58" t="s">
        <v>4917</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12472</v>
      </c>
    </row>
    <row r="14742" spans="1:2" x14ac:dyDescent="0.25">
      <c r="A14742" s="57">
        <v>60101805</v>
      </c>
      <c r="B14742" s="58" t="s">
        <v>8049</v>
      </c>
    </row>
    <row r="14743" spans="1:2" x14ac:dyDescent="0.25">
      <c r="A14743" s="57">
        <v>60101806</v>
      </c>
      <c r="B14743" s="58" t="s">
        <v>9750</v>
      </c>
    </row>
    <row r="14744" spans="1:2" x14ac:dyDescent="0.25">
      <c r="A14744" s="57">
        <v>60101807</v>
      </c>
      <c r="B14744" s="58" t="s">
        <v>14233</v>
      </c>
    </row>
    <row r="14745" spans="1:2" x14ac:dyDescent="0.25">
      <c r="A14745" s="57">
        <v>60101808</v>
      </c>
      <c r="B14745" s="58" t="s">
        <v>13361</v>
      </c>
    </row>
    <row r="14746" spans="1:2" x14ac:dyDescent="0.25">
      <c r="A14746" s="57">
        <v>60101809</v>
      </c>
      <c r="B14746" s="58" t="s">
        <v>10859</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14259</v>
      </c>
    </row>
    <row r="14750" spans="1:2" x14ac:dyDescent="0.25">
      <c r="A14750" s="57">
        <v>60101902</v>
      </c>
      <c r="B14750" s="58" t="s">
        <v>6883</v>
      </c>
    </row>
    <row r="14751" spans="1:2" x14ac:dyDescent="0.25">
      <c r="A14751" s="57">
        <v>60101903</v>
      </c>
      <c r="B14751" s="58" t="s">
        <v>14032</v>
      </c>
    </row>
    <row r="14752" spans="1:2" x14ac:dyDescent="0.25">
      <c r="A14752" s="57">
        <v>60101904</v>
      </c>
      <c r="B14752" s="58" t="s">
        <v>6268</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8974</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4888</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9017</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10553</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5187</v>
      </c>
    </row>
    <row r="14776" spans="1:2" x14ac:dyDescent="0.25">
      <c r="A14776" s="57">
        <v>60102204</v>
      </c>
      <c r="B14776" s="58" t="s">
        <v>14100</v>
      </c>
    </row>
    <row r="14777" spans="1:2" x14ac:dyDescent="0.25">
      <c r="A14777" s="57">
        <v>60102205</v>
      </c>
      <c r="B14777" s="58" t="s">
        <v>4922</v>
      </c>
    </row>
    <row r="14778" spans="1:2" x14ac:dyDescent="0.25">
      <c r="A14778" s="57">
        <v>60102206</v>
      </c>
      <c r="B14778" s="58" t="s">
        <v>10018</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14123</v>
      </c>
    </row>
    <row r="14782" spans="1:2" x14ac:dyDescent="0.25">
      <c r="A14782" s="57">
        <v>60102304</v>
      </c>
      <c r="B14782" s="58" t="s">
        <v>8441</v>
      </c>
    </row>
    <row r="14783" spans="1:2" x14ac:dyDescent="0.25">
      <c r="A14783" s="57">
        <v>60102305</v>
      </c>
      <c r="B14783" s="58" t="s">
        <v>17925</v>
      </c>
    </row>
    <row r="14784" spans="1:2" x14ac:dyDescent="0.25">
      <c r="A14784" s="57">
        <v>60102306</v>
      </c>
      <c r="B14784" s="58" t="s">
        <v>12471</v>
      </c>
    </row>
    <row r="14785" spans="1:2" x14ac:dyDescent="0.25">
      <c r="A14785" s="57">
        <v>60102307</v>
      </c>
      <c r="B14785" s="58" t="s">
        <v>10868</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9521</v>
      </c>
    </row>
    <row r="14793" spans="1:2" x14ac:dyDescent="0.25">
      <c r="A14793" s="57">
        <v>60102403</v>
      </c>
      <c r="B14793" s="58" t="s">
        <v>2273</v>
      </c>
    </row>
    <row r="14794" spans="1:2" x14ac:dyDescent="0.25">
      <c r="A14794" s="57">
        <v>60102404</v>
      </c>
      <c r="B14794" s="58" t="s">
        <v>14394</v>
      </c>
    </row>
    <row r="14795" spans="1:2" x14ac:dyDescent="0.25">
      <c r="A14795" s="57">
        <v>60102405</v>
      </c>
      <c r="B14795" s="58" t="s">
        <v>1957</v>
      </c>
    </row>
    <row r="14796" spans="1:2" x14ac:dyDescent="0.25">
      <c r="A14796" s="57">
        <v>60102406</v>
      </c>
      <c r="B14796" s="58" t="s">
        <v>10657</v>
      </c>
    </row>
    <row r="14797" spans="1:2" x14ac:dyDescent="0.25">
      <c r="A14797" s="57">
        <v>60102407</v>
      </c>
      <c r="B14797" s="58" t="s">
        <v>13063</v>
      </c>
    </row>
    <row r="14798" spans="1:2" x14ac:dyDescent="0.25">
      <c r="A14798" s="57">
        <v>60102408</v>
      </c>
      <c r="B14798" s="58" t="s">
        <v>14508</v>
      </c>
    </row>
    <row r="14799" spans="1:2" x14ac:dyDescent="0.25">
      <c r="A14799" s="57">
        <v>60102409</v>
      </c>
      <c r="B14799" s="58" t="s">
        <v>1727</v>
      </c>
    </row>
    <row r="14800" spans="1:2" x14ac:dyDescent="0.25">
      <c r="A14800" s="57">
        <v>60102410</v>
      </c>
      <c r="B14800" s="58" t="s">
        <v>9812</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8868</v>
      </c>
    </row>
    <row r="14807" spans="1:2" x14ac:dyDescent="0.25">
      <c r="A14807" s="57">
        <v>60102503</v>
      </c>
      <c r="B14807" s="58" t="s">
        <v>6042</v>
      </c>
    </row>
    <row r="14808" spans="1:2" x14ac:dyDescent="0.25">
      <c r="A14808" s="57">
        <v>60102504</v>
      </c>
      <c r="B14808" s="58" t="s">
        <v>5739</v>
      </c>
    </row>
    <row r="14809" spans="1:2" x14ac:dyDescent="0.25">
      <c r="A14809" s="57">
        <v>60102505</v>
      </c>
      <c r="B14809" s="58" t="s">
        <v>11910</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5100</v>
      </c>
    </row>
    <row r="14814" spans="1:2" x14ac:dyDescent="0.25">
      <c r="A14814" s="57">
        <v>60102510</v>
      </c>
      <c r="B14814" s="58" t="s">
        <v>10340</v>
      </c>
    </row>
    <row r="14815" spans="1:2" x14ac:dyDescent="0.25">
      <c r="A14815" s="57">
        <v>60102511</v>
      </c>
      <c r="B14815" s="58" t="s">
        <v>11394</v>
      </c>
    </row>
    <row r="14816" spans="1:2" x14ac:dyDescent="0.25">
      <c r="A14816" s="57">
        <v>60102512</v>
      </c>
      <c r="B14816" s="58" t="s">
        <v>11779</v>
      </c>
    </row>
    <row r="14817" spans="1:2" x14ac:dyDescent="0.25">
      <c r="A14817" s="57">
        <v>60102513</v>
      </c>
      <c r="B14817" s="58" t="s">
        <v>9084</v>
      </c>
    </row>
    <row r="14818" spans="1:2" x14ac:dyDescent="0.25">
      <c r="A14818" s="57">
        <v>60102601</v>
      </c>
      <c r="B14818" s="58" t="s">
        <v>13382</v>
      </c>
    </row>
    <row r="14819" spans="1:2" x14ac:dyDescent="0.25">
      <c r="A14819" s="57">
        <v>60102602</v>
      </c>
      <c r="B14819" s="58" t="s">
        <v>14790</v>
      </c>
    </row>
    <row r="14820" spans="1:2" x14ac:dyDescent="0.25">
      <c r="A14820" s="57">
        <v>60102603</v>
      </c>
      <c r="B14820" s="58" t="s">
        <v>5933</v>
      </c>
    </row>
    <row r="14821" spans="1:2" x14ac:dyDescent="0.25">
      <c r="A14821" s="57">
        <v>60102604</v>
      </c>
      <c r="B14821" s="58" t="s">
        <v>12534</v>
      </c>
    </row>
    <row r="14822" spans="1:2" x14ac:dyDescent="0.25">
      <c r="A14822" s="57">
        <v>60102605</v>
      </c>
      <c r="B14822" s="58" t="s">
        <v>6936</v>
      </c>
    </row>
    <row r="14823" spans="1:2" x14ac:dyDescent="0.25">
      <c r="A14823" s="57">
        <v>60102606</v>
      </c>
      <c r="B14823" s="58" t="s">
        <v>12083</v>
      </c>
    </row>
    <row r="14824" spans="1:2" x14ac:dyDescent="0.25">
      <c r="A14824" s="57">
        <v>60102607</v>
      </c>
      <c r="B14824" s="58" t="s">
        <v>9065</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11755</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9053</v>
      </c>
    </row>
    <row r="14831" spans="1:2" x14ac:dyDescent="0.25">
      <c r="A14831" s="57">
        <v>60102614</v>
      </c>
      <c r="B14831" s="58" t="s">
        <v>5921</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11186</v>
      </c>
    </row>
    <row r="14835" spans="1:2" x14ac:dyDescent="0.25">
      <c r="A14835" s="57">
        <v>60102704</v>
      </c>
      <c r="B14835" s="58" t="s">
        <v>6155</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5225</v>
      </c>
    </row>
    <row r="14839" spans="1:2" x14ac:dyDescent="0.25">
      <c r="A14839" s="57">
        <v>60102708</v>
      </c>
      <c r="B14839" s="58" t="s">
        <v>7114</v>
      </c>
    </row>
    <row r="14840" spans="1:2" x14ac:dyDescent="0.25">
      <c r="A14840" s="57">
        <v>60102709</v>
      </c>
      <c r="B14840" s="58" t="s">
        <v>12323</v>
      </c>
    </row>
    <row r="14841" spans="1:2" x14ac:dyDescent="0.25">
      <c r="A14841" s="57">
        <v>60102710</v>
      </c>
      <c r="B14841" s="58" t="s">
        <v>7661</v>
      </c>
    </row>
    <row r="14842" spans="1:2" x14ac:dyDescent="0.25">
      <c r="A14842" s="57">
        <v>60102711</v>
      </c>
      <c r="B14842" s="58" t="s">
        <v>18702</v>
      </c>
    </row>
    <row r="14843" spans="1:2" x14ac:dyDescent="0.25">
      <c r="A14843" s="57">
        <v>60102712</v>
      </c>
      <c r="B14843" s="58" t="s">
        <v>11190</v>
      </c>
    </row>
    <row r="14844" spans="1:2" x14ac:dyDescent="0.25">
      <c r="A14844" s="57">
        <v>60102713</v>
      </c>
      <c r="B14844" s="58" t="s">
        <v>5797</v>
      </c>
    </row>
    <row r="14845" spans="1:2" x14ac:dyDescent="0.25">
      <c r="A14845" s="57">
        <v>60102714</v>
      </c>
      <c r="B14845" s="58" t="s">
        <v>13037</v>
      </c>
    </row>
    <row r="14846" spans="1:2" x14ac:dyDescent="0.25">
      <c r="A14846" s="57">
        <v>60102715</v>
      </c>
      <c r="B14846" s="58" t="s">
        <v>11496</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9838</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10530</v>
      </c>
    </row>
    <row r="14855" spans="1:2" x14ac:dyDescent="0.25">
      <c r="A14855" s="57">
        <v>60102807</v>
      </c>
      <c r="B14855" s="58" t="s">
        <v>15703</v>
      </c>
    </row>
    <row r="14856" spans="1:2" x14ac:dyDescent="0.25">
      <c r="A14856" s="57">
        <v>60102901</v>
      </c>
      <c r="B14856" s="58" t="s">
        <v>14738</v>
      </c>
    </row>
    <row r="14857" spans="1:2" x14ac:dyDescent="0.25">
      <c r="A14857" s="57">
        <v>60102902</v>
      </c>
      <c r="B14857" s="58" t="s">
        <v>16462</v>
      </c>
    </row>
    <row r="14858" spans="1:2" x14ac:dyDescent="0.25">
      <c r="A14858" s="57">
        <v>60102903</v>
      </c>
      <c r="B14858" s="58" t="s">
        <v>9044</v>
      </c>
    </row>
    <row r="14859" spans="1:2" x14ac:dyDescent="0.25">
      <c r="A14859" s="57">
        <v>60102904</v>
      </c>
      <c r="B14859" s="58" t="s">
        <v>4720</v>
      </c>
    </row>
    <row r="14860" spans="1:2" x14ac:dyDescent="0.25">
      <c r="A14860" s="57">
        <v>60102905</v>
      </c>
      <c r="B14860" s="58" t="s">
        <v>13437</v>
      </c>
    </row>
    <row r="14861" spans="1:2" x14ac:dyDescent="0.25">
      <c r="A14861" s="57">
        <v>60102906</v>
      </c>
      <c r="B14861" s="58" t="s">
        <v>15937</v>
      </c>
    </row>
    <row r="14862" spans="1:2" x14ac:dyDescent="0.25">
      <c r="A14862" s="57">
        <v>60102907</v>
      </c>
      <c r="B14862" s="58" t="s">
        <v>12272</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12211</v>
      </c>
    </row>
    <row r="14866" spans="1:2" x14ac:dyDescent="0.25">
      <c r="A14866" s="57">
        <v>60102911</v>
      </c>
      <c r="B14866" s="58" t="s">
        <v>15360</v>
      </c>
    </row>
    <row r="14867" spans="1:2" x14ac:dyDescent="0.25">
      <c r="A14867" s="57">
        <v>60102912</v>
      </c>
      <c r="B14867" s="58" t="s">
        <v>11544</v>
      </c>
    </row>
    <row r="14868" spans="1:2" x14ac:dyDescent="0.25">
      <c r="A14868" s="57">
        <v>60102913</v>
      </c>
      <c r="B14868" s="58" t="s">
        <v>2027</v>
      </c>
    </row>
    <row r="14869" spans="1:2" x14ac:dyDescent="0.25">
      <c r="A14869" s="57">
        <v>60102914</v>
      </c>
      <c r="B14869" s="58" t="s">
        <v>12992</v>
      </c>
    </row>
    <row r="14870" spans="1:2" x14ac:dyDescent="0.25">
      <c r="A14870" s="57">
        <v>60102915</v>
      </c>
      <c r="B14870" s="58" t="s">
        <v>12883</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9338</v>
      </c>
    </row>
    <row r="14874" spans="1:2" x14ac:dyDescent="0.25">
      <c r="A14874" s="57">
        <v>60103002</v>
      </c>
      <c r="B14874" s="58" t="s">
        <v>11617</v>
      </c>
    </row>
    <row r="14875" spans="1:2" x14ac:dyDescent="0.25">
      <c r="A14875" s="57">
        <v>60103003</v>
      </c>
      <c r="B14875" s="58" t="s">
        <v>10449</v>
      </c>
    </row>
    <row r="14876" spans="1:2" x14ac:dyDescent="0.25">
      <c r="A14876" s="57">
        <v>60103004</v>
      </c>
      <c r="B14876" s="58" t="s">
        <v>9069</v>
      </c>
    </row>
    <row r="14877" spans="1:2" x14ac:dyDescent="0.25">
      <c r="A14877" s="57">
        <v>60103005</v>
      </c>
      <c r="B14877" s="58" t="s">
        <v>6032</v>
      </c>
    </row>
    <row r="14878" spans="1:2" x14ac:dyDescent="0.25">
      <c r="A14878" s="57">
        <v>60103006</v>
      </c>
      <c r="B14878" s="58" t="s">
        <v>8258</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14337</v>
      </c>
    </row>
    <row r="14883" spans="1:2" x14ac:dyDescent="0.25">
      <c r="A14883" s="57">
        <v>60103012</v>
      </c>
      <c r="B14883" s="58" t="s">
        <v>8880</v>
      </c>
    </row>
    <row r="14884" spans="1:2" x14ac:dyDescent="0.25">
      <c r="A14884" s="57">
        <v>60103013</v>
      </c>
      <c r="B14884" s="58" t="s">
        <v>9914</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10770</v>
      </c>
    </row>
    <row r="14895" spans="1:2" x14ac:dyDescent="0.25">
      <c r="A14895" s="57">
        <v>60103111</v>
      </c>
      <c r="B14895" s="58" t="s">
        <v>17087</v>
      </c>
    </row>
    <row r="14896" spans="1:2" x14ac:dyDescent="0.25">
      <c r="A14896" s="57">
        <v>60103112</v>
      </c>
      <c r="B14896" s="58" t="s">
        <v>14393</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12280</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4269</v>
      </c>
    </row>
    <row r="14903" spans="1:2" x14ac:dyDescent="0.25">
      <c r="A14903" s="57">
        <v>60103303</v>
      </c>
      <c r="B14903" s="58" t="s">
        <v>13925</v>
      </c>
    </row>
    <row r="14904" spans="1:2" x14ac:dyDescent="0.25">
      <c r="A14904" s="57">
        <v>60103401</v>
      </c>
      <c r="B14904" s="58" t="s">
        <v>5959</v>
      </c>
    </row>
    <row r="14905" spans="1:2" x14ac:dyDescent="0.25">
      <c r="A14905" s="57">
        <v>60103402</v>
      </c>
      <c r="B14905" s="58" t="s">
        <v>14164</v>
      </c>
    </row>
    <row r="14906" spans="1:2" x14ac:dyDescent="0.25">
      <c r="A14906" s="57">
        <v>60103403</v>
      </c>
      <c r="B14906" s="58" t="s">
        <v>9392</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11901</v>
      </c>
    </row>
    <row r="14910" spans="1:2" x14ac:dyDescent="0.25">
      <c r="A14910" s="57">
        <v>60103407</v>
      </c>
      <c r="B14910" s="58" t="s">
        <v>4761</v>
      </c>
    </row>
    <row r="14911" spans="1:2" x14ac:dyDescent="0.25">
      <c r="A14911" s="57">
        <v>60103408</v>
      </c>
      <c r="B14911" s="58" t="s">
        <v>5034</v>
      </c>
    </row>
    <row r="14912" spans="1:2" x14ac:dyDescent="0.25">
      <c r="A14912" s="57">
        <v>60103409</v>
      </c>
      <c r="B14912" s="58" t="s">
        <v>5287</v>
      </c>
    </row>
    <row r="14913" spans="1:2" x14ac:dyDescent="0.25">
      <c r="A14913" s="57">
        <v>60103410</v>
      </c>
      <c r="B14913" s="58" t="s">
        <v>4154</v>
      </c>
    </row>
    <row r="14914" spans="1:2" x14ac:dyDescent="0.25">
      <c r="A14914" s="57">
        <v>60103501</v>
      </c>
      <c r="B14914" s="58" t="s">
        <v>5827</v>
      </c>
    </row>
    <row r="14915" spans="1:2" x14ac:dyDescent="0.25">
      <c r="A14915" s="57">
        <v>60103502</v>
      </c>
      <c r="B14915" s="58" t="s">
        <v>15320</v>
      </c>
    </row>
    <row r="14916" spans="1:2" x14ac:dyDescent="0.25">
      <c r="A14916" s="57">
        <v>60103503</v>
      </c>
      <c r="B14916" s="58" t="s">
        <v>12258</v>
      </c>
    </row>
    <row r="14917" spans="1:2" x14ac:dyDescent="0.25">
      <c r="A14917" s="57">
        <v>60103504</v>
      </c>
      <c r="B14917" s="58" t="s">
        <v>13317</v>
      </c>
    </row>
    <row r="14918" spans="1:2" x14ac:dyDescent="0.25">
      <c r="A14918" s="57">
        <v>60103601</v>
      </c>
      <c r="B14918" s="58" t="s">
        <v>9246</v>
      </c>
    </row>
    <row r="14919" spans="1:2" x14ac:dyDescent="0.25">
      <c r="A14919" s="57">
        <v>60103602</v>
      </c>
      <c r="B14919" s="58" t="s">
        <v>9271</v>
      </c>
    </row>
    <row r="14920" spans="1:2" x14ac:dyDescent="0.25">
      <c r="A14920" s="57">
        <v>60103603</v>
      </c>
      <c r="B14920" s="58" t="s">
        <v>11803</v>
      </c>
    </row>
    <row r="14921" spans="1:2" x14ac:dyDescent="0.25">
      <c r="A14921" s="57">
        <v>60103604</v>
      </c>
      <c r="B14921" s="58" t="s">
        <v>11307</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13451</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4930</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13780</v>
      </c>
    </row>
    <row r="14933" spans="1:2" x14ac:dyDescent="0.25">
      <c r="A14933" s="57">
        <v>60103804</v>
      </c>
      <c r="B14933" s="58" t="s">
        <v>9689</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8979</v>
      </c>
    </row>
    <row r="14937" spans="1:2" x14ac:dyDescent="0.25">
      <c r="A14937" s="57">
        <v>60103808</v>
      </c>
      <c r="B14937" s="58" t="s">
        <v>13061</v>
      </c>
    </row>
    <row r="14938" spans="1:2" x14ac:dyDescent="0.25">
      <c r="A14938" s="57">
        <v>60103809</v>
      </c>
      <c r="B14938" s="58" t="s">
        <v>13721</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8834</v>
      </c>
    </row>
    <row r="14942" spans="1:2" x14ac:dyDescent="0.25">
      <c r="A14942" s="57">
        <v>60103906</v>
      </c>
      <c r="B14942" s="58" t="s">
        <v>17825</v>
      </c>
    </row>
    <row r="14943" spans="1:2" x14ac:dyDescent="0.25">
      <c r="A14943" s="57">
        <v>60103907</v>
      </c>
      <c r="B14943" s="58" t="s">
        <v>5511</v>
      </c>
    </row>
    <row r="14944" spans="1:2" x14ac:dyDescent="0.25">
      <c r="A14944" s="57">
        <v>60103908</v>
      </c>
      <c r="B14944" s="58" t="s">
        <v>15531</v>
      </c>
    </row>
    <row r="14945" spans="1:2" x14ac:dyDescent="0.25">
      <c r="A14945" s="57">
        <v>60103909</v>
      </c>
      <c r="B14945" s="58" t="s">
        <v>14375</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13465</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13734</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11827</v>
      </c>
    </row>
    <row r="14965" spans="1:2" x14ac:dyDescent="0.25">
      <c r="A14965" s="57">
        <v>60103934</v>
      </c>
      <c r="B14965" s="58" t="s">
        <v>13695</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13053</v>
      </c>
    </row>
    <row r="14969" spans="1:2" x14ac:dyDescent="0.25">
      <c r="A14969" s="57">
        <v>60104003</v>
      </c>
      <c r="B14969" s="58" t="s">
        <v>17299</v>
      </c>
    </row>
    <row r="14970" spans="1:2" x14ac:dyDescent="0.25">
      <c r="A14970" s="57">
        <v>60104004</v>
      </c>
      <c r="B14970" s="58" t="s">
        <v>14046</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9336</v>
      </c>
    </row>
    <row r="14974" spans="1:2" x14ac:dyDescent="0.25">
      <c r="A14974" s="57">
        <v>60104008</v>
      </c>
      <c r="B14974" s="58" t="s">
        <v>14903</v>
      </c>
    </row>
    <row r="14975" spans="1:2" x14ac:dyDescent="0.25">
      <c r="A14975" s="57">
        <v>60104101</v>
      </c>
      <c r="B14975" s="58" t="s">
        <v>14200</v>
      </c>
    </row>
    <row r="14976" spans="1:2" x14ac:dyDescent="0.25">
      <c r="A14976" s="57">
        <v>60104102</v>
      </c>
      <c r="B14976" s="58" t="s">
        <v>12153</v>
      </c>
    </row>
    <row r="14977" spans="1:2" x14ac:dyDescent="0.25">
      <c r="A14977" s="57">
        <v>60104103</v>
      </c>
      <c r="B14977" s="58" t="s">
        <v>7660</v>
      </c>
    </row>
    <row r="14978" spans="1:2" x14ac:dyDescent="0.25">
      <c r="A14978" s="57">
        <v>60104104</v>
      </c>
      <c r="B14978" s="58" t="s">
        <v>17855</v>
      </c>
    </row>
    <row r="14979" spans="1:2" x14ac:dyDescent="0.25">
      <c r="A14979" s="57">
        <v>60104105</v>
      </c>
      <c r="B14979" s="58" t="s">
        <v>9122</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9585</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13356</v>
      </c>
    </row>
    <row r="14989" spans="1:2" x14ac:dyDescent="0.25">
      <c r="A14989" s="57">
        <v>60104401</v>
      </c>
      <c r="B14989" s="58" t="s">
        <v>14527</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10051</v>
      </c>
    </row>
    <row r="14997" spans="1:2" x14ac:dyDescent="0.25">
      <c r="A14997" s="57">
        <v>60104501</v>
      </c>
      <c r="B14997" s="58" t="s">
        <v>15376</v>
      </c>
    </row>
    <row r="14998" spans="1:2" x14ac:dyDescent="0.25">
      <c r="A14998" s="57">
        <v>60104502</v>
      </c>
      <c r="B14998" s="58" t="s">
        <v>8932</v>
      </c>
    </row>
    <row r="14999" spans="1:2" x14ac:dyDescent="0.25">
      <c r="A14999" s="57">
        <v>60104503</v>
      </c>
      <c r="B14999" s="58" t="s">
        <v>5853</v>
      </c>
    </row>
    <row r="15000" spans="1:2" x14ac:dyDescent="0.25">
      <c r="A15000" s="57">
        <v>60104504</v>
      </c>
      <c r="B15000" s="58" t="s">
        <v>12499</v>
      </c>
    </row>
    <row r="15001" spans="1:2" x14ac:dyDescent="0.25">
      <c r="A15001" s="57">
        <v>60104505</v>
      </c>
      <c r="B15001" s="58" t="s">
        <v>5486</v>
      </c>
    </row>
    <row r="15002" spans="1:2" x14ac:dyDescent="0.25">
      <c r="A15002" s="57">
        <v>60104506</v>
      </c>
      <c r="B15002" s="58" t="s">
        <v>10583</v>
      </c>
    </row>
    <row r="15003" spans="1:2" x14ac:dyDescent="0.25">
      <c r="A15003" s="57">
        <v>60104507</v>
      </c>
      <c r="B15003" s="58" t="s">
        <v>9045</v>
      </c>
    </row>
    <row r="15004" spans="1:2" x14ac:dyDescent="0.25">
      <c r="A15004" s="57">
        <v>60104508</v>
      </c>
      <c r="B15004" s="58" t="s">
        <v>18725</v>
      </c>
    </row>
    <row r="15005" spans="1:2" x14ac:dyDescent="0.25">
      <c r="A15005" s="57">
        <v>60104509</v>
      </c>
      <c r="B15005" s="58" t="s">
        <v>7222</v>
      </c>
    </row>
    <row r="15006" spans="1:2" x14ac:dyDescent="0.25">
      <c r="A15006" s="57">
        <v>60104511</v>
      </c>
      <c r="B15006" s="58" t="s">
        <v>11268</v>
      </c>
    </row>
    <row r="15007" spans="1:2" x14ac:dyDescent="0.25">
      <c r="A15007" s="57">
        <v>60104601</v>
      </c>
      <c r="B15007" s="58" t="s">
        <v>9852</v>
      </c>
    </row>
    <row r="15008" spans="1:2" x14ac:dyDescent="0.25">
      <c r="A15008" s="57">
        <v>60104602</v>
      </c>
      <c r="B15008" s="58" t="s">
        <v>1063</v>
      </c>
    </row>
    <row r="15009" spans="1:2" x14ac:dyDescent="0.25">
      <c r="A15009" s="57">
        <v>60104604</v>
      </c>
      <c r="B15009" s="58" t="s">
        <v>13372</v>
      </c>
    </row>
    <row r="15010" spans="1:2" x14ac:dyDescent="0.25">
      <c r="A15010" s="57">
        <v>60104605</v>
      </c>
      <c r="B15010" s="58" t="s">
        <v>13497</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10347</v>
      </c>
    </row>
    <row r="15016" spans="1:2" x14ac:dyDescent="0.25">
      <c r="A15016" s="57">
        <v>60104611</v>
      </c>
      <c r="B15016" s="58" t="s">
        <v>2295</v>
      </c>
    </row>
    <row r="15017" spans="1:2" x14ac:dyDescent="0.25">
      <c r="A15017" s="57">
        <v>60104612</v>
      </c>
      <c r="B15017" s="58" t="s">
        <v>13776</v>
      </c>
    </row>
    <row r="15018" spans="1:2" x14ac:dyDescent="0.25">
      <c r="A15018" s="57">
        <v>60104701</v>
      </c>
      <c r="B15018" s="58" t="s">
        <v>14356</v>
      </c>
    </row>
    <row r="15019" spans="1:2" x14ac:dyDescent="0.25">
      <c r="A15019" s="57">
        <v>60104702</v>
      </c>
      <c r="B15019" s="58" t="s">
        <v>8552</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5599</v>
      </c>
    </row>
    <row r="15027" spans="1:2" x14ac:dyDescent="0.25">
      <c r="A15027" s="57">
        <v>60104802</v>
      </c>
      <c r="B15027" s="58" t="s">
        <v>13516</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5222</v>
      </c>
    </row>
    <row r="15035" spans="1:2" x14ac:dyDescent="0.25">
      <c r="A15035" s="57">
        <v>60104810</v>
      </c>
      <c r="B15035" s="58" t="s">
        <v>18409</v>
      </c>
    </row>
    <row r="15036" spans="1:2" x14ac:dyDescent="0.25">
      <c r="A15036" s="57">
        <v>60104811</v>
      </c>
      <c r="B15036" s="58" t="s">
        <v>8879</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13599</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13394</v>
      </c>
    </row>
    <row r="15045" spans="1:2" x14ac:dyDescent="0.25">
      <c r="A15045" s="57">
        <v>60104904</v>
      </c>
      <c r="B15045" s="58" t="s">
        <v>8292</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14567</v>
      </c>
    </row>
    <row r="15052" spans="1:2" x14ac:dyDescent="0.25">
      <c r="A15052" s="57">
        <v>60104911</v>
      </c>
      <c r="B15052" s="58" t="s">
        <v>2885</v>
      </c>
    </row>
    <row r="15053" spans="1:2" x14ac:dyDescent="0.25">
      <c r="A15053" s="57">
        <v>60104912</v>
      </c>
      <c r="B15053" s="58" t="s">
        <v>8964</v>
      </c>
    </row>
    <row r="15054" spans="1:2" x14ac:dyDescent="0.25">
      <c r="A15054" s="57">
        <v>60105001</v>
      </c>
      <c r="B15054" s="58" t="s">
        <v>5512</v>
      </c>
    </row>
    <row r="15055" spans="1:2" x14ac:dyDescent="0.25">
      <c r="A15055" s="57">
        <v>60105002</v>
      </c>
      <c r="B15055" s="58" t="s">
        <v>14445</v>
      </c>
    </row>
    <row r="15056" spans="1:2" x14ac:dyDescent="0.25">
      <c r="A15056" s="57">
        <v>60105003</v>
      </c>
      <c r="B15056" s="58" t="s">
        <v>12848</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5113</v>
      </c>
    </row>
    <row r="15062" spans="1:2" x14ac:dyDescent="0.25">
      <c r="A15062" s="57">
        <v>60105103</v>
      </c>
      <c r="B15062" s="58" t="s">
        <v>3184</v>
      </c>
    </row>
    <row r="15063" spans="1:2" x14ac:dyDescent="0.25">
      <c r="A15063" s="57">
        <v>60105104</v>
      </c>
      <c r="B15063" s="58" t="s">
        <v>10998</v>
      </c>
    </row>
    <row r="15064" spans="1:2" x14ac:dyDescent="0.25">
      <c r="A15064" s="57">
        <v>60105201</v>
      </c>
      <c r="B15064" s="58" t="s">
        <v>16783</v>
      </c>
    </row>
    <row r="15065" spans="1:2" x14ac:dyDescent="0.25">
      <c r="A15065" s="57">
        <v>60105202</v>
      </c>
      <c r="B15065" s="58" t="s">
        <v>10297</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12676</v>
      </c>
    </row>
    <row r="15070" spans="1:2" x14ac:dyDescent="0.25">
      <c r="A15070" s="57">
        <v>60105304</v>
      </c>
      <c r="B15070" s="58" t="s">
        <v>11215</v>
      </c>
    </row>
    <row r="15071" spans="1:2" x14ac:dyDescent="0.25">
      <c r="A15071" s="57">
        <v>60105305</v>
      </c>
      <c r="B15071" s="58" t="s">
        <v>11399</v>
      </c>
    </row>
    <row r="15072" spans="1:2" x14ac:dyDescent="0.25">
      <c r="A15072" s="57">
        <v>60105306</v>
      </c>
      <c r="B15072" s="58" t="s">
        <v>10885</v>
      </c>
    </row>
    <row r="15073" spans="1:2" x14ac:dyDescent="0.25">
      <c r="A15073" s="57">
        <v>60105307</v>
      </c>
      <c r="B15073" s="58" t="s">
        <v>18788</v>
      </c>
    </row>
    <row r="15074" spans="1:2" x14ac:dyDescent="0.25">
      <c r="A15074" s="57">
        <v>60105308</v>
      </c>
      <c r="B15074" s="58" t="s">
        <v>12597</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11500</v>
      </c>
    </row>
    <row r="15079" spans="1:2" x14ac:dyDescent="0.25">
      <c r="A15079" s="57">
        <v>60105404</v>
      </c>
      <c r="B15079" s="58" t="s">
        <v>11781</v>
      </c>
    </row>
    <row r="15080" spans="1:2" x14ac:dyDescent="0.25">
      <c r="A15080" s="57">
        <v>60105405</v>
      </c>
      <c r="B15080" s="58" t="s">
        <v>1525</v>
      </c>
    </row>
    <row r="15081" spans="1:2" x14ac:dyDescent="0.25">
      <c r="A15081" s="57">
        <v>60105406</v>
      </c>
      <c r="B15081" s="58" t="s">
        <v>5322</v>
      </c>
    </row>
    <row r="15082" spans="1:2" x14ac:dyDescent="0.25">
      <c r="A15082" s="57">
        <v>60105407</v>
      </c>
      <c r="B15082" s="58" t="s">
        <v>14229</v>
      </c>
    </row>
    <row r="15083" spans="1:2" x14ac:dyDescent="0.25">
      <c r="A15083" s="57">
        <v>60105408</v>
      </c>
      <c r="B15083" s="58" t="s">
        <v>10194</v>
      </c>
    </row>
    <row r="15084" spans="1:2" x14ac:dyDescent="0.25">
      <c r="A15084" s="57">
        <v>60105409</v>
      </c>
      <c r="B15084" s="58" t="s">
        <v>11609</v>
      </c>
    </row>
    <row r="15085" spans="1:2" x14ac:dyDescent="0.25">
      <c r="A15085" s="57">
        <v>60105410</v>
      </c>
      <c r="B15085" s="58" t="s">
        <v>4206</v>
      </c>
    </row>
    <row r="15086" spans="1:2" x14ac:dyDescent="0.25">
      <c r="A15086" s="57">
        <v>60105411</v>
      </c>
      <c r="B15086" s="58" t="s">
        <v>17821</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11217</v>
      </c>
    </row>
    <row r="15090" spans="1:2" x14ac:dyDescent="0.25">
      <c r="A15090" s="57">
        <v>60105415</v>
      </c>
      <c r="B15090" s="58" t="s">
        <v>4771</v>
      </c>
    </row>
    <row r="15091" spans="1:2" x14ac:dyDescent="0.25">
      <c r="A15091" s="57">
        <v>60105416</v>
      </c>
      <c r="B15091" s="58" t="s">
        <v>10387</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12923</v>
      </c>
    </row>
    <row r="15097" spans="1:2" x14ac:dyDescent="0.25">
      <c r="A15097" s="57">
        <v>60105422</v>
      </c>
      <c r="B15097" s="58" t="s">
        <v>4592</v>
      </c>
    </row>
    <row r="15098" spans="1:2" x14ac:dyDescent="0.25">
      <c r="A15098" s="57">
        <v>60105423</v>
      </c>
      <c r="B15098" s="58" t="s">
        <v>9247</v>
      </c>
    </row>
    <row r="15099" spans="1:2" x14ac:dyDescent="0.25">
      <c r="A15099" s="57">
        <v>60105424</v>
      </c>
      <c r="B15099" s="58" t="s">
        <v>8401</v>
      </c>
    </row>
    <row r="15100" spans="1:2" x14ac:dyDescent="0.25">
      <c r="A15100" s="57">
        <v>60105425</v>
      </c>
      <c r="B15100" s="58" t="s">
        <v>6129</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4885</v>
      </c>
    </row>
    <row r="15104" spans="1:2" x14ac:dyDescent="0.25">
      <c r="A15104" s="57">
        <v>60105429</v>
      </c>
      <c r="B15104" s="58" t="s">
        <v>5132</v>
      </c>
    </row>
    <row r="15105" spans="1:2" x14ac:dyDescent="0.25">
      <c r="A15105" s="57">
        <v>60105501</v>
      </c>
      <c r="B15105" s="58" t="s">
        <v>17991</v>
      </c>
    </row>
    <row r="15106" spans="1:2" x14ac:dyDescent="0.25">
      <c r="A15106" s="57">
        <v>60105502</v>
      </c>
      <c r="B15106" s="58" t="s">
        <v>6113</v>
      </c>
    </row>
    <row r="15107" spans="1:2" x14ac:dyDescent="0.25">
      <c r="A15107" s="57">
        <v>60105503</v>
      </c>
      <c r="B15107" s="58" t="s">
        <v>6076</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13809</v>
      </c>
    </row>
    <row r="15111" spans="1:2" x14ac:dyDescent="0.25">
      <c r="A15111" s="57">
        <v>60105602</v>
      </c>
      <c r="B15111" s="58" t="s">
        <v>13011</v>
      </c>
    </row>
    <row r="15112" spans="1:2" x14ac:dyDescent="0.25">
      <c r="A15112" s="57">
        <v>60105603</v>
      </c>
      <c r="B15112" s="58" t="s">
        <v>9469</v>
      </c>
    </row>
    <row r="15113" spans="1:2" x14ac:dyDescent="0.25">
      <c r="A15113" s="57">
        <v>60105604</v>
      </c>
      <c r="B15113" s="58" t="s">
        <v>17889</v>
      </c>
    </row>
    <row r="15114" spans="1:2" x14ac:dyDescent="0.25">
      <c r="A15114" s="57">
        <v>60105605</v>
      </c>
      <c r="B15114" s="58" t="s">
        <v>11903</v>
      </c>
    </row>
    <row r="15115" spans="1:2" x14ac:dyDescent="0.25">
      <c r="A15115" s="57">
        <v>60105606</v>
      </c>
      <c r="B15115" s="58" t="s">
        <v>11844</v>
      </c>
    </row>
    <row r="15116" spans="1:2" x14ac:dyDescent="0.25">
      <c r="A15116" s="57">
        <v>60105607</v>
      </c>
      <c r="B15116" s="58" t="s">
        <v>5936</v>
      </c>
    </row>
    <row r="15117" spans="1:2" x14ac:dyDescent="0.25">
      <c r="A15117" s="57">
        <v>60105608</v>
      </c>
      <c r="B15117" s="58" t="s">
        <v>11336</v>
      </c>
    </row>
    <row r="15118" spans="1:2" x14ac:dyDescent="0.25">
      <c r="A15118" s="57">
        <v>60105609</v>
      </c>
      <c r="B15118" s="58" t="s">
        <v>3116</v>
      </c>
    </row>
    <row r="15119" spans="1:2" x14ac:dyDescent="0.25">
      <c r="A15119" s="57">
        <v>60105610</v>
      </c>
      <c r="B15119" s="58" t="s">
        <v>11843</v>
      </c>
    </row>
    <row r="15120" spans="1:2" x14ac:dyDescent="0.25">
      <c r="A15120" s="57">
        <v>60105611</v>
      </c>
      <c r="B15120" s="58" t="s">
        <v>12892</v>
      </c>
    </row>
    <row r="15121" spans="1:2" x14ac:dyDescent="0.25">
      <c r="A15121" s="57">
        <v>60105612</v>
      </c>
      <c r="B15121" s="58" t="s">
        <v>5292</v>
      </c>
    </row>
    <row r="15122" spans="1:2" x14ac:dyDescent="0.25">
      <c r="A15122" s="57">
        <v>60105613</v>
      </c>
      <c r="B15122" s="58" t="s">
        <v>9896</v>
      </c>
    </row>
    <row r="15123" spans="1:2" x14ac:dyDescent="0.25">
      <c r="A15123" s="57">
        <v>60105614</v>
      </c>
      <c r="B15123" s="58" t="s">
        <v>10289</v>
      </c>
    </row>
    <row r="15124" spans="1:2" x14ac:dyDescent="0.25">
      <c r="A15124" s="57">
        <v>60105615</v>
      </c>
      <c r="B15124" s="58" t="s">
        <v>1022</v>
      </c>
    </row>
    <row r="15125" spans="1:2" x14ac:dyDescent="0.25">
      <c r="A15125" s="57">
        <v>60105616</v>
      </c>
      <c r="B15125" s="58" t="s">
        <v>12387</v>
      </c>
    </row>
    <row r="15126" spans="1:2" x14ac:dyDescent="0.25">
      <c r="A15126" s="57">
        <v>60105617</v>
      </c>
      <c r="B15126" s="58" t="s">
        <v>5271</v>
      </c>
    </row>
    <row r="15127" spans="1:2" x14ac:dyDescent="0.25">
      <c r="A15127" s="57">
        <v>60105618</v>
      </c>
      <c r="B15127" s="58" t="s">
        <v>10441</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14684</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10033</v>
      </c>
    </row>
    <row r="15137" spans="1:2" x14ac:dyDescent="0.25">
      <c r="A15137" s="57">
        <v>60105702</v>
      </c>
      <c r="B15137" s="58" t="s">
        <v>268</v>
      </c>
    </row>
    <row r="15138" spans="1:2" x14ac:dyDescent="0.25">
      <c r="A15138" s="57">
        <v>60105703</v>
      </c>
      <c r="B15138" s="58" t="s">
        <v>5159</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9059</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10486</v>
      </c>
    </row>
    <row r="15146" spans="1:2" x14ac:dyDescent="0.25">
      <c r="A15146" s="57">
        <v>60105806</v>
      </c>
      <c r="B15146" s="58" t="s">
        <v>13082</v>
      </c>
    </row>
    <row r="15147" spans="1:2" x14ac:dyDescent="0.25">
      <c r="A15147" s="57">
        <v>60105807</v>
      </c>
      <c r="B15147" s="58" t="s">
        <v>1742</v>
      </c>
    </row>
    <row r="15148" spans="1:2" x14ac:dyDescent="0.25">
      <c r="A15148" s="57">
        <v>60105808</v>
      </c>
      <c r="B15148" s="58" t="s">
        <v>10933</v>
      </c>
    </row>
    <row r="15149" spans="1:2" x14ac:dyDescent="0.25">
      <c r="A15149" s="57">
        <v>60105809</v>
      </c>
      <c r="B15149" s="58" t="s">
        <v>332</v>
      </c>
    </row>
    <row r="15150" spans="1:2" x14ac:dyDescent="0.25">
      <c r="A15150" s="57">
        <v>60105810</v>
      </c>
      <c r="B15150" s="58" t="s">
        <v>9656</v>
      </c>
    </row>
    <row r="15151" spans="1:2" x14ac:dyDescent="0.25">
      <c r="A15151" s="57">
        <v>60105811</v>
      </c>
      <c r="B15151" s="58" t="s">
        <v>4875</v>
      </c>
    </row>
    <row r="15152" spans="1:2" x14ac:dyDescent="0.25">
      <c r="A15152" s="57">
        <v>60105901</v>
      </c>
      <c r="B15152" s="58" t="s">
        <v>747</v>
      </c>
    </row>
    <row r="15153" spans="1:2" x14ac:dyDescent="0.25">
      <c r="A15153" s="57">
        <v>60105902</v>
      </c>
      <c r="B15153" s="58" t="s">
        <v>6105</v>
      </c>
    </row>
    <row r="15154" spans="1:2" x14ac:dyDescent="0.25">
      <c r="A15154" s="57">
        <v>60105903</v>
      </c>
      <c r="B15154" s="58" t="s">
        <v>7883</v>
      </c>
    </row>
    <row r="15155" spans="1:2" x14ac:dyDescent="0.25">
      <c r="A15155" s="57">
        <v>60105904</v>
      </c>
      <c r="B15155" s="58" t="s">
        <v>4778</v>
      </c>
    </row>
    <row r="15156" spans="1:2" x14ac:dyDescent="0.25">
      <c r="A15156" s="57">
        <v>60105905</v>
      </c>
      <c r="B15156" s="58" t="s">
        <v>4577</v>
      </c>
    </row>
    <row r="15157" spans="1:2" x14ac:dyDescent="0.25">
      <c r="A15157" s="57">
        <v>60105906</v>
      </c>
      <c r="B15157" s="58" t="s">
        <v>14246</v>
      </c>
    </row>
    <row r="15158" spans="1:2" x14ac:dyDescent="0.25">
      <c r="A15158" s="57">
        <v>60105907</v>
      </c>
      <c r="B15158" s="58" t="s">
        <v>11208</v>
      </c>
    </row>
    <row r="15159" spans="1:2" x14ac:dyDescent="0.25">
      <c r="A15159" s="57">
        <v>60105908</v>
      </c>
      <c r="B15159" s="58" t="s">
        <v>9863</v>
      </c>
    </row>
    <row r="15160" spans="1:2" x14ac:dyDescent="0.25">
      <c r="A15160" s="57">
        <v>60105909</v>
      </c>
      <c r="B15160" s="58" t="s">
        <v>7731</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9568</v>
      </c>
    </row>
    <row r="15168" spans="1:2" x14ac:dyDescent="0.25">
      <c r="A15168" s="57">
        <v>60105917</v>
      </c>
      <c r="B15168" s="58" t="s">
        <v>5083</v>
      </c>
    </row>
    <row r="15169" spans="1:2" x14ac:dyDescent="0.25">
      <c r="A15169" s="57">
        <v>60105918</v>
      </c>
      <c r="B15169" s="58" t="s">
        <v>7717</v>
      </c>
    </row>
    <row r="15170" spans="1:2" x14ac:dyDescent="0.25">
      <c r="A15170" s="57">
        <v>60105919</v>
      </c>
      <c r="B15170" s="58" t="s">
        <v>14211</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14462</v>
      </c>
    </row>
    <row r="15174" spans="1:2" x14ac:dyDescent="0.25">
      <c r="A15174" s="57">
        <v>60106004</v>
      </c>
      <c r="B15174" s="58" t="s">
        <v>1951</v>
      </c>
    </row>
    <row r="15175" spans="1:2" x14ac:dyDescent="0.25">
      <c r="A15175" s="57">
        <v>60106101</v>
      </c>
      <c r="B15175" s="58" t="s">
        <v>9618</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6300</v>
      </c>
    </row>
    <row r="15179" spans="1:2" x14ac:dyDescent="0.25">
      <c r="A15179" s="57">
        <v>60106105</v>
      </c>
      <c r="B15179" s="58" t="s">
        <v>4509</v>
      </c>
    </row>
    <row r="15180" spans="1:2" x14ac:dyDescent="0.25">
      <c r="A15180" s="57">
        <v>60106106</v>
      </c>
      <c r="B15180" s="58" t="s">
        <v>5488</v>
      </c>
    </row>
    <row r="15181" spans="1:2" x14ac:dyDescent="0.25">
      <c r="A15181" s="57">
        <v>60106107</v>
      </c>
      <c r="B15181" s="58" t="s">
        <v>6485</v>
      </c>
    </row>
    <row r="15182" spans="1:2" x14ac:dyDescent="0.25">
      <c r="A15182" s="57">
        <v>60106108</v>
      </c>
      <c r="B15182" s="58" t="s">
        <v>8958</v>
      </c>
    </row>
    <row r="15183" spans="1:2" x14ac:dyDescent="0.25">
      <c r="A15183" s="57">
        <v>60106109</v>
      </c>
      <c r="B15183" s="58" t="s">
        <v>10390</v>
      </c>
    </row>
    <row r="15184" spans="1:2" x14ac:dyDescent="0.25">
      <c r="A15184" s="57">
        <v>60106201</v>
      </c>
      <c r="B15184" s="58" t="s">
        <v>3035</v>
      </c>
    </row>
    <row r="15185" spans="1:2" x14ac:dyDescent="0.25">
      <c r="A15185" s="57">
        <v>60106202</v>
      </c>
      <c r="B15185" s="58" t="s">
        <v>9261</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12513</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4863</v>
      </c>
    </row>
    <row r="15195" spans="1:2" x14ac:dyDescent="0.25">
      <c r="A15195" s="57">
        <v>60106212</v>
      </c>
      <c r="B15195" s="58" t="s">
        <v>1308</v>
      </c>
    </row>
    <row r="15196" spans="1:2" x14ac:dyDescent="0.25">
      <c r="A15196" s="57">
        <v>60106213</v>
      </c>
      <c r="B15196" s="58" t="s">
        <v>14296</v>
      </c>
    </row>
    <row r="15197" spans="1:2" x14ac:dyDescent="0.25">
      <c r="A15197" s="57">
        <v>60106214</v>
      </c>
      <c r="B15197" s="58" t="s">
        <v>6614</v>
      </c>
    </row>
    <row r="15198" spans="1:2" x14ac:dyDescent="0.25">
      <c r="A15198" s="57">
        <v>60106215</v>
      </c>
      <c r="B15198" s="58" t="s">
        <v>4887</v>
      </c>
    </row>
    <row r="15199" spans="1:2" x14ac:dyDescent="0.25">
      <c r="A15199" s="57">
        <v>60106301</v>
      </c>
      <c r="B15199" s="58" t="s">
        <v>7966</v>
      </c>
    </row>
    <row r="15200" spans="1:2" x14ac:dyDescent="0.25">
      <c r="A15200" s="57">
        <v>60106302</v>
      </c>
      <c r="B15200" s="58" t="s">
        <v>9305</v>
      </c>
    </row>
    <row r="15201" spans="1:2" x14ac:dyDescent="0.25">
      <c r="A15201" s="57">
        <v>60106401</v>
      </c>
      <c r="B15201" s="58" t="s">
        <v>3170</v>
      </c>
    </row>
    <row r="15202" spans="1:2" x14ac:dyDescent="0.25">
      <c r="A15202" s="57">
        <v>60106402</v>
      </c>
      <c r="B15202" s="58" t="s">
        <v>9512</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4831</v>
      </c>
    </row>
    <row r="15206" spans="1:2" x14ac:dyDescent="0.25">
      <c r="A15206" s="57">
        <v>60111004</v>
      </c>
      <c r="B15206" s="58" t="s">
        <v>9595</v>
      </c>
    </row>
    <row r="15207" spans="1:2" x14ac:dyDescent="0.25">
      <c r="A15207" s="57">
        <v>60111005</v>
      </c>
      <c r="B15207" s="58" t="s">
        <v>9296</v>
      </c>
    </row>
    <row r="15208" spans="1:2" x14ac:dyDescent="0.25">
      <c r="A15208" s="57">
        <v>60111101</v>
      </c>
      <c r="B15208" s="58" t="s">
        <v>9913</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13440</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5210</v>
      </c>
    </row>
    <row r="15224" spans="1:2" x14ac:dyDescent="0.25">
      <c r="A15224" s="57">
        <v>60111208</v>
      </c>
      <c r="B15224" s="58" t="s">
        <v>6283</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11125</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4997</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10578</v>
      </c>
    </row>
    <row r="15239" spans="1:2" x14ac:dyDescent="0.25">
      <c r="A15239" s="57">
        <v>60111410</v>
      </c>
      <c r="B15239" s="58" t="s">
        <v>17847</v>
      </c>
    </row>
    <row r="15240" spans="1:2" x14ac:dyDescent="0.25">
      <c r="A15240" s="57">
        <v>60111411</v>
      </c>
      <c r="B15240" s="58" t="s">
        <v>14013</v>
      </c>
    </row>
    <row r="15241" spans="1:2" x14ac:dyDescent="0.25">
      <c r="A15241" s="57">
        <v>60121001</v>
      </c>
      <c r="B15241" s="58" t="s">
        <v>17273</v>
      </c>
    </row>
    <row r="15242" spans="1:2" x14ac:dyDescent="0.25">
      <c r="A15242" s="57">
        <v>60121002</v>
      </c>
      <c r="B15242" s="58" t="s">
        <v>6817</v>
      </c>
    </row>
    <row r="15243" spans="1:2" x14ac:dyDescent="0.25">
      <c r="A15243" s="57">
        <v>60121003</v>
      </c>
      <c r="B15243" s="58" t="s">
        <v>9323</v>
      </c>
    </row>
    <row r="15244" spans="1:2" x14ac:dyDescent="0.25">
      <c r="A15244" s="57">
        <v>60121004</v>
      </c>
      <c r="B15244" s="58" t="s">
        <v>32</v>
      </c>
    </row>
    <row r="15245" spans="1:2" x14ac:dyDescent="0.25">
      <c r="A15245" s="57">
        <v>60121005</v>
      </c>
      <c r="B15245" s="58" t="s">
        <v>9272</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14143</v>
      </c>
    </row>
    <row r="15250" spans="1:2" x14ac:dyDescent="0.25">
      <c r="A15250" s="57">
        <v>60121010</v>
      </c>
      <c r="B15250" s="58" t="s">
        <v>6915</v>
      </c>
    </row>
    <row r="15251" spans="1:2" x14ac:dyDescent="0.25">
      <c r="A15251" s="57">
        <v>60121011</v>
      </c>
      <c r="B15251" s="58" t="s">
        <v>13694</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10213</v>
      </c>
    </row>
    <row r="15258" spans="1:2" x14ac:dyDescent="0.25">
      <c r="A15258" s="57">
        <v>60121106</v>
      </c>
      <c r="B15258" s="58" t="s">
        <v>9051</v>
      </c>
    </row>
    <row r="15259" spans="1:2" x14ac:dyDescent="0.25">
      <c r="A15259" s="57">
        <v>60121107</v>
      </c>
      <c r="B15259" s="58" t="s">
        <v>4441</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6567</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14278</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9775</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13827</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9737</v>
      </c>
    </row>
    <row r="15284" spans="1:2" x14ac:dyDescent="0.25">
      <c r="A15284" s="57">
        <v>60121133</v>
      </c>
      <c r="B15284" s="58" t="s">
        <v>12759</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14222</v>
      </c>
    </row>
    <row r="15288" spans="1:2" x14ac:dyDescent="0.25">
      <c r="A15288" s="57">
        <v>60121137</v>
      </c>
      <c r="B15288" s="58" t="s">
        <v>11653</v>
      </c>
    </row>
    <row r="15289" spans="1:2" x14ac:dyDescent="0.25">
      <c r="A15289" s="57">
        <v>60121138</v>
      </c>
      <c r="B15289" s="58" t="s">
        <v>6277</v>
      </c>
    </row>
    <row r="15290" spans="1:2" x14ac:dyDescent="0.25">
      <c r="A15290" s="57">
        <v>60121139</v>
      </c>
      <c r="B15290" s="58" t="s">
        <v>10459</v>
      </c>
    </row>
    <row r="15291" spans="1:2" x14ac:dyDescent="0.25">
      <c r="A15291" s="57">
        <v>60121140</v>
      </c>
      <c r="B15291" s="58" t="s">
        <v>7446</v>
      </c>
    </row>
    <row r="15292" spans="1:2" x14ac:dyDescent="0.25">
      <c r="A15292" s="57">
        <v>60121141</v>
      </c>
      <c r="B15292" s="58" t="s">
        <v>13467</v>
      </c>
    </row>
    <row r="15293" spans="1:2" x14ac:dyDescent="0.25">
      <c r="A15293" s="57">
        <v>60121142</v>
      </c>
      <c r="B15293" s="58" t="s">
        <v>5303</v>
      </c>
    </row>
    <row r="15294" spans="1:2" x14ac:dyDescent="0.25">
      <c r="A15294" s="57">
        <v>60121143</v>
      </c>
      <c r="B15294" s="58" t="s">
        <v>14526</v>
      </c>
    </row>
    <row r="15295" spans="1:2" x14ac:dyDescent="0.25">
      <c r="A15295" s="57">
        <v>60121144</v>
      </c>
      <c r="B15295" s="58" t="s">
        <v>14160</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4354</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13928</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18521</v>
      </c>
    </row>
    <row r="15305" spans="1:2" x14ac:dyDescent="0.25">
      <c r="A15305" s="57">
        <v>60121201</v>
      </c>
      <c r="B15305" s="58" t="s">
        <v>9001</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11748</v>
      </c>
    </row>
    <row r="15310" spans="1:2" x14ac:dyDescent="0.25">
      <c r="A15310" s="57">
        <v>60121206</v>
      </c>
      <c r="B15310" s="58" t="s">
        <v>17007</v>
      </c>
    </row>
    <row r="15311" spans="1:2" x14ac:dyDescent="0.25">
      <c r="A15311" s="57">
        <v>60121207</v>
      </c>
      <c r="B15311" s="58" t="s">
        <v>10238</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5943</v>
      </c>
    </row>
    <row r="15317" spans="1:2" x14ac:dyDescent="0.25">
      <c r="A15317" s="57">
        <v>60121213</v>
      </c>
      <c r="B15317" s="58" t="s">
        <v>10161</v>
      </c>
    </row>
    <row r="15318" spans="1:2" x14ac:dyDescent="0.25">
      <c r="A15318" s="57">
        <v>60121214</v>
      </c>
      <c r="B15318" s="58" t="s">
        <v>5195</v>
      </c>
    </row>
    <row r="15319" spans="1:2" x14ac:dyDescent="0.25">
      <c r="A15319" s="57">
        <v>60121215</v>
      </c>
      <c r="B15319" s="58" t="s">
        <v>5523</v>
      </c>
    </row>
    <row r="15320" spans="1:2" x14ac:dyDescent="0.25">
      <c r="A15320" s="57">
        <v>60121216</v>
      </c>
      <c r="B15320" s="58" t="s">
        <v>12104</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13552</v>
      </c>
    </row>
    <row r="15324" spans="1:2" x14ac:dyDescent="0.25">
      <c r="A15324" s="57">
        <v>60121220</v>
      </c>
      <c r="B15324" s="58" t="s">
        <v>15392</v>
      </c>
    </row>
    <row r="15325" spans="1:2" x14ac:dyDescent="0.25">
      <c r="A15325" s="57">
        <v>60121221</v>
      </c>
      <c r="B15325" s="58" t="s">
        <v>14340</v>
      </c>
    </row>
    <row r="15326" spans="1:2" x14ac:dyDescent="0.25">
      <c r="A15326" s="57">
        <v>60121222</v>
      </c>
      <c r="B15326" s="58" t="s">
        <v>7788</v>
      </c>
    </row>
    <row r="15327" spans="1:2" x14ac:dyDescent="0.25">
      <c r="A15327" s="57">
        <v>60121223</v>
      </c>
      <c r="B15327" s="58" t="s">
        <v>8992</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12957</v>
      </c>
    </row>
    <row r="15331" spans="1:2" x14ac:dyDescent="0.25">
      <c r="A15331" s="57">
        <v>60121227</v>
      </c>
      <c r="B15331" s="58" t="s">
        <v>14802</v>
      </c>
    </row>
    <row r="15332" spans="1:2" x14ac:dyDescent="0.25">
      <c r="A15332" s="57">
        <v>60121228</v>
      </c>
      <c r="B15332" s="58" t="s">
        <v>9949</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11523</v>
      </c>
    </row>
    <row r="15336" spans="1:2" x14ac:dyDescent="0.25">
      <c r="A15336" s="57">
        <v>60121232</v>
      </c>
      <c r="B15336" s="58" t="s">
        <v>11099</v>
      </c>
    </row>
    <row r="15337" spans="1:2" x14ac:dyDescent="0.25">
      <c r="A15337" s="57">
        <v>60121233</v>
      </c>
      <c r="B15337" s="58" t="s">
        <v>5768</v>
      </c>
    </row>
    <row r="15338" spans="1:2" x14ac:dyDescent="0.25">
      <c r="A15338" s="57">
        <v>60121234</v>
      </c>
      <c r="B15338" s="58" t="s">
        <v>6379</v>
      </c>
    </row>
    <row r="15339" spans="1:2" x14ac:dyDescent="0.25">
      <c r="A15339" s="57">
        <v>60121235</v>
      </c>
      <c r="B15339" s="58" t="s">
        <v>6274</v>
      </c>
    </row>
    <row r="15340" spans="1:2" x14ac:dyDescent="0.25">
      <c r="A15340" s="57">
        <v>60121236</v>
      </c>
      <c r="B15340" s="58" t="s">
        <v>8618</v>
      </c>
    </row>
    <row r="15341" spans="1:2" x14ac:dyDescent="0.25">
      <c r="A15341" s="57">
        <v>60121237</v>
      </c>
      <c r="B15341" s="58" t="s">
        <v>13981</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9373</v>
      </c>
    </row>
    <row r="15345" spans="1:2" x14ac:dyDescent="0.25">
      <c r="A15345" s="57">
        <v>60121242</v>
      </c>
      <c r="B15345" s="58" t="s">
        <v>2</v>
      </c>
    </row>
    <row r="15346" spans="1:2" x14ac:dyDescent="0.25">
      <c r="A15346" s="57">
        <v>60121243</v>
      </c>
      <c r="B15346" s="58" t="s">
        <v>9531</v>
      </c>
    </row>
    <row r="15347" spans="1:2" x14ac:dyDescent="0.25">
      <c r="A15347" s="57">
        <v>60121244</v>
      </c>
      <c r="B15347" s="58" t="s">
        <v>10725</v>
      </c>
    </row>
    <row r="15348" spans="1:2" x14ac:dyDescent="0.25">
      <c r="A15348" s="57">
        <v>60121245</v>
      </c>
      <c r="B15348" s="58" t="s">
        <v>17746</v>
      </c>
    </row>
    <row r="15349" spans="1:2" x14ac:dyDescent="0.25">
      <c r="A15349" s="57">
        <v>60121246</v>
      </c>
      <c r="B15349" s="58" t="s">
        <v>13729</v>
      </c>
    </row>
    <row r="15350" spans="1:2" x14ac:dyDescent="0.25">
      <c r="A15350" s="57">
        <v>60121247</v>
      </c>
      <c r="B15350" s="58" t="s">
        <v>11269</v>
      </c>
    </row>
    <row r="15351" spans="1:2" x14ac:dyDescent="0.25">
      <c r="A15351" s="57">
        <v>60121248</v>
      </c>
      <c r="B15351" s="58" t="s">
        <v>17508</v>
      </c>
    </row>
    <row r="15352" spans="1:2" x14ac:dyDescent="0.25">
      <c r="A15352" s="57">
        <v>60121249</v>
      </c>
      <c r="B15352" s="58" t="s">
        <v>8461</v>
      </c>
    </row>
    <row r="15353" spans="1:2" x14ac:dyDescent="0.25">
      <c r="A15353" s="57">
        <v>60121250</v>
      </c>
      <c r="B15353" s="58" t="s">
        <v>10714</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14302</v>
      </c>
    </row>
    <row r="15359" spans="1:2" x14ac:dyDescent="0.25">
      <c r="A15359" s="57">
        <v>60121303</v>
      </c>
      <c r="B15359" s="58" t="s">
        <v>18649</v>
      </c>
    </row>
    <row r="15360" spans="1:2" x14ac:dyDescent="0.25">
      <c r="A15360" s="57">
        <v>60121304</v>
      </c>
      <c r="B15360" s="58" t="s">
        <v>9143</v>
      </c>
    </row>
    <row r="15361" spans="1:2" x14ac:dyDescent="0.25">
      <c r="A15361" s="57">
        <v>60121305</v>
      </c>
      <c r="B15361" s="58" t="s">
        <v>7772</v>
      </c>
    </row>
    <row r="15362" spans="1:2" x14ac:dyDescent="0.25">
      <c r="A15362" s="57">
        <v>60121306</v>
      </c>
      <c r="B15362" s="58" t="s">
        <v>17962</v>
      </c>
    </row>
    <row r="15363" spans="1:2" x14ac:dyDescent="0.25">
      <c r="A15363" s="57">
        <v>60121401</v>
      </c>
      <c r="B15363" s="58" t="s">
        <v>14415</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11087</v>
      </c>
    </row>
    <row r="15368" spans="1:2" x14ac:dyDescent="0.25">
      <c r="A15368" s="57">
        <v>60121406</v>
      </c>
      <c r="B15368" s="58" t="s">
        <v>8824</v>
      </c>
    </row>
    <row r="15369" spans="1:2" x14ac:dyDescent="0.25">
      <c r="A15369" s="57">
        <v>60121407</v>
      </c>
      <c r="B15369" s="58" t="s">
        <v>16099</v>
      </c>
    </row>
    <row r="15370" spans="1:2" x14ac:dyDescent="0.25">
      <c r="A15370" s="57">
        <v>60121408</v>
      </c>
      <c r="B15370" s="58" t="s">
        <v>10394</v>
      </c>
    </row>
    <row r="15371" spans="1:2" x14ac:dyDescent="0.25">
      <c r="A15371" s="57">
        <v>60121409</v>
      </c>
      <c r="B15371" s="58" t="s">
        <v>969</v>
      </c>
    </row>
    <row r="15372" spans="1:2" x14ac:dyDescent="0.25">
      <c r="A15372" s="57">
        <v>60121410</v>
      </c>
      <c r="B15372" s="58" t="s">
        <v>12087</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7925</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10461</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15114</v>
      </c>
    </row>
    <row r="15384" spans="1:2" x14ac:dyDescent="0.25">
      <c r="A15384" s="57">
        <v>60121507</v>
      </c>
      <c r="B15384" s="58" t="s">
        <v>9087</v>
      </c>
    </row>
    <row r="15385" spans="1:2" x14ac:dyDescent="0.25">
      <c r="A15385" s="57">
        <v>60121508</v>
      </c>
      <c r="B15385" s="58" t="s">
        <v>11940</v>
      </c>
    </row>
    <row r="15386" spans="1:2" x14ac:dyDescent="0.25">
      <c r="A15386" s="57">
        <v>60121509</v>
      </c>
      <c r="B15386" s="58" t="s">
        <v>17947</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5045</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11923</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5701</v>
      </c>
    </row>
    <row r="15400" spans="1:2" x14ac:dyDescent="0.25">
      <c r="A15400" s="57">
        <v>60121523</v>
      </c>
      <c r="B15400" s="58" t="s">
        <v>18731</v>
      </c>
    </row>
    <row r="15401" spans="1:2" x14ac:dyDescent="0.25">
      <c r="A15401" s="57">
        <v>60121524</v>
      </c>
      <c r="B15401" s="58" t="s">
        <v>12576</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13893</v>
      </c>
    </row>
    <row r="15407" spans="1:2" x14ac:dyDescent="0.25">
      <c r="A15407" s="57">
        <v>60121534</v>
      </c>
      <c r="B15407" s="58" t="s">
        <v>14655</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17814</v>
      </c>
    </row>
    <row r="15411" spans="1:2" x14ac:dyDescent="0.25">
      <c r="A15411" s="57">
        <v>60121538</v>
      </c>
      <c r="B15411" s="58" t="s">
        <v>7876</v>
      </c>
    </row>
    <row r="15412" spans="1:2" x14ac:dyDescent="0.25">
      <c r="A15412" s="57">
        <v>60121539</v>
      </c>
      <c r="B15412" s="58" t="s">
        <v>18003</v>
      </c>
    </row>
    <row r="15413" spans="1:2" x14ac:dyDescent="0.25">
      <c r="A15413" s="57">
        <v>60121540</v>
      </c>
      <c r="B15413" s="58" t="s">
        <v>10354</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13899</v>
      </c>
    </row>
    <row r="15418" spans="1:2" x14ac:dyDescent="0.25">
      <c r="A15418" s="57">
        <v>60121605</v>
      </c>
      <c r="B15418" s="58" t="s">
        <v>12361</v>
      </c>
    </row>
    <row r="15419" spans="1:2" x14ac:dyDescent="0.25">
      <c r="A15419" s="57">
        <v>60121606</v>
      </c>
      <c r="B15419" s="58" t="s">
        <v>17861</v>
      </c>
    </row>
    <row r="15420" spans="1:2" x14ac:dyDescent="0.25">
      <c r="A15420" s="57">
        <v>60121701</v>
      </c>
      <c r="B15420" s="58" t="s">
        <v>12110</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13901</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13965</v>
      </c>
    </row>
    <row r="15428" spans="1:2" x14ac:dyDescent="0.25">
      <c r="A15428" s="57">
        <v>60121709</v>
      </c>
      <c r="B15428" s="58" t="s">
        <v>8858</v>
      </c>
    </row>
    <row r="15429" spans="1:2" x14ac:dyDescent="0.25">
      <c r="A15429" s="57">
        <v>60121710</v>
      </c>
      <c r="B15429" s="58" t="s">
        <v>8943</v>
      </c>
    </row>
    <row r="15430" spans="1:2" x14ac:dyDescent="0.25">
      <c r="A15430" s="57">
        <v>60121711</v>
      </c>
      <c r="B15430" s="58" t="s">
        <v>6590</v>
      </c>
    </row>
    <row r="15431" spans="1:2" x14ac:dyDescent="0.25">
      <c r="A15431" s="57">
        <v>60121712</v>
      </c>
      <c r="B15431" s="58" t="s">
        <v>14184</v>
      </c>
    </row>
    <row r="15432" spans="1:2" x14ac:dyDescent="0.25">
      <c r="A15432" s="57">
        <v>60121713</v>
      </c>
      <c r="B15432" s="58" t="s">
        <v>10326</v>
      </c>
    </row>
    <row r="15433" spans="1:2" x14ac:dyDescent="0.25">
      <c r="A15433" s="57">
        <v>60121714</v>
      </c>
      <c r="B15433" s="58" t="s">
        <v>1737</v>
      </c>
    </row>
    <row r="15434" spans="1:2" x14ac:dyDescent="0.25">
      <c r="A15434" s="57">
        <v>60121715</v>
      </c>
      <c r="B15434" s="58" t="s">
        <v>12353</v>
      </c>
    </row>
    <row r="15435" spans="1:2" x14ac:dyDescent="0.25">
      <c r="A15435" s="57">
        <v>60121716</v>
      </c>
      <c r="B15435" s="58" t="s">
        <v>15602</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11549</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7930</v>
      </c>
    </row>
    <row r="15442" spans="1:2" x14ac:dyDescent="0.25">
      <c r="A15442" s="57">
        <v>60121805</v>
      </c>
      <c r="B15442" s="58" t="s">
        <v>9499</v>
      </c>
    </row>
    <row r="15443" spans="1:2" x14ac:dyDescent="0.25">
      <c r="A15443" s="57">
        <v>60121806</v>
      </c>
      <c r="B15443" s="58" t="s">
        <v>3523</v>
      </c>
    </row>
    <row r="15444" spans="1:2" x14ac:dyDescent="0.25">
      <c r="A15444" s="57">
        <v>60121807</v>
      </c>
      <c r="B15444" s="58" t="s">
        <v>11868</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17333</v>
      </c>
    </row>
    <row r="15449" spans="1:2" x14ac:dyDescent="0.25">
      <c r="A15449" s="57">
        <v>60121812</v>
      </c>
      <c r="B15449" s="58" t="s">
        <v>6957</v>
      </c>
    </row>
    <row r="15450" spans="1:2" x14ac:dyDescent="0.25">
      <c r="A15450" s="57">
        <v>60121813</v>
      </c>
      <c r="B15450" s="58" t="s">
        <v>5926</v>
      </c>
    </row>
    <row r="15451" spans="1:2" x14ac:dyDescent="0.25">
      <c r="A15451" s="57">
        <v>60121814</v>
      </c>
      <c r="B15451" s="58" t="s">
        <v>6075</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13128</v>
      </c>
    </row>
    <row r="15459" spans="1:2" x14ac:dyDescent="0.25">
      <c r="A15459" s="57">
        <v>60121908</v>
      </c>
      <c r="B15459" s="58" t="s">
        <v>13584</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12154</v>
      </c>
    </row>
    <row r="15464" spans="1:2" x14ac:dyDescent="0.25">
      <c r="A15464" s="57">
        <v>60122002</v>
      </c>
      <c r="B15464" s="58" t="s">
        <v>10060</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13933</v>
      </c>
    </row>
    <row r="15468" spans="1:2" x14ac:dyDescent="0.25">
      <c r="A15468" s="57">
        <v>60122006</v>
      </c>
      <c r="B15468" s="58" t="s">
        <v>13651</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14323</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5347</v>
      </c>
    </row>
    <row r="15484" spans="1:2" x14ac:dyDescent="0.25">
      <c r="A15484" s="57">
        <v>60122502</v>
      </c>
      <c r="B15484" s="58" t="s">
        <v>13882</v>
      </c>
    </row>
    <row r="15485" spans="1:2" x14ac:dyDescent="0.25">
      <c r="A15485" s="57">
        <v>60122503</v>
      </c>
      <c r="B15485" s="58" t="s">
        <v>6429</v>
      </c>
    </row>
    <row r="15486" spans="1:2" x14ac:dyDescent="0.25">
      <c r="A15486" s="57">
        <v>60122504</v>
      </c>
      <c r="B15486" s="58" t="s">
        <v>5475</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11005</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9105</v>
      </c>
    </row>
    <row r="15500" spans="1:2" x14ac:dyDescent="0.25">
      <c r="A15500" s="57">
        <v>60122801</v>
      </c>
      <c r="B15500" s="58" t="s">
        <v>9138</v>
      </c>
    </row>
    <row r="15501" spans="1:2" x14ac:dyDescent="0.25">
      <c r="A15501" s="57">
        <v>60122901</v>
      </c>
      <c r="B15501" s="58" t="s">
        <v>13200</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13614</v>
      </c>
    </row>
    <row r="15506" spans="1:2" x14ac:dyDescent="0.25">
      <c r="A15506" s="57">
        <v>60122906</v>
      </c>
      <c r="B15506" s="58" t="s">
        <v>13272</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12635</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9223</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10744</v>
      </c>
    </row>
    <row r="15518" spans="1:2" x14ac:dyDescent="0.25">
      <c r="A15518" s="57">
        <v>60123204</v>
      </c>
      <c r="B15518" s="58" t="s">
        <v>13788</v>
      </c>
    </row>
    <row r="15519" spans="1:2" x14ac:dyDescent="0.25">
      <c r="A15519" s="57">
        <v>60123301</v>
      </c>
      <c r="B15519" s="58" t="s">
        <v>15510</v>
      </c>
    </row>
    <row r="15520" spans="1:2" x14ac:dyDescent="0.25">
      <c r="A15520" s="57">
        <v>60123302</v>
      </c>
      <c r="B15520" s="58" t="s">
        <v>6200</v>
      </c>
    </row>
    <row r="15521" spans="1:2" x14ac:dyDescent="0.25">
      <c r="A15521" s="57">
        <v>60123303</v>
      </c>
      <c r="B15521" s="58" t="s">
        <v>5608</v>
      </c>
    </row>
    <row r="15522" spans="1:2" x14ac:dyDescent="0.25">
      <c r="A15522" s="57">
        <v>60123401</v>
      </c>
      <c r="B15522" s="58" t="s">
        <v>12924</v>
      </c>
    </row>
    <row r="15523" spans="1:2" x14ac:dyDescent="0.25">
      <c r="A15523" s="57">
        <v>60123402</v>
      </c>
      <c r="B15523" s="58" t="s">
        <v>5499</v>
      </c>
    </row>
    <row r="15524" spans="1:2" x14ac:dyDescent="0.25">
      <c r="A15524" s="57">
        <v>60123403</v>
      </c>
      <c r="B15524" s="58" t="s">
        <v>12242</v>
      </c>
    </row>
    <row r="15525" spans="1:2" x14ac:dyDescent="0.25">
      <c r="A15525" s="57">
        <v>60123501</v>
      </c>
      <c r="B15525" s="58" t="s">
        <v>408</v>
      </c>
    </row>
    <row r="15526" spans="1:2" x14ac:dyDescent="0.25">
      <c r="A15526" s="57">
        <v>60123502</v>
      </c>
      <c r="B15526" s="58" t="s">
        <v>9797</v>
      </c>
    </row>
    <row r="15527" spans="1:2" x14ac:dyDescent="0.25">
      <c r="A15527" s="57">
        <v>60123601</v>
      </c>
      <c r="B15527" s="58" t="s">
        <v>12877</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6109</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13325</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12674</v>
      </c>
    </row>
    <row r="15541" spans="1:2" x14ac:dyDescent="0.25">
      <c r="A15541" s="57">
        <v>60124101</v>
      </c>
      <c r="B15541" s="58" t="s">
        <v>11840</v>
      </c>
    </row>
    <row r="15542" spans="1:2" x14ac:dyDescent="0.25">
      <c r="A15542" s="57">
        <v>60124102</v>
      </c>
      <c r="B15542" s="58" t="s">
        <v>8570</v>
      </c>
    </row>
    <row r="15543" spans="1:2" x14ac:dyDescent="0.25">
      <c r="A15543" s="57">
        <v>60124201</v>
      </c>
      <c r="B15543" s="58" t="s">
        <v>12419</v>
      </c>
    </row>
    <row r="15544" spans="1:2" x14ac:dyDescent="0.25">
      <c r="A15544" s="57">
        <v>60124301</v>
      </c>
      <c r="B15544" s="58" t="s">
        <v>12963</v>
      </c>
    </row>
    <row r="15545" spans="1:2" x14ac:dyDescent="0.25">
      <c r="A15545" s="57">
        <v>60124302</v>
      </c>
      <c r="B15545" s="58" t="s">
        <v>13823</v>
      </c>
    </row>
    <row r="15546" spans="1:2" x14ac:dyDescent="0.25">
      <c r="A15546" s="57">
        <v>60124303</v>
      </c>
      <c r="B15546" s="58" t="s">
        <v>17308</v>
      </c>
    </row>
    <row r="15547" spans="1:2" x14ac:dyDescent="0.25">
      <c r="A15547" s="57">
        <v>60124304</v>
      </c>
      <c r="B15547" s="58" t="s">
        <v>12341</v>
      </c>
    </row>
    <row r="15548" spans="1:2" x14ac:dyDescent="0.25">
      <c r="A15548" s="57">
        <v>60124305</v>
      </c>
      <c r="B15548" s="58" t="s">
        <v>10871</v>
      </c>
    </row>
    <row r="15549" spans="1:2" x14ac:dyDescent="0.25">
      <c r="A15549" s="57">
        <v>60124306</v>
      </c>
      <c r="B15549" s="58" t="s">
        <v>9981</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11668</v>
      </c>
    </row>
    <row r="15553" spans="1:2" x14ac:dyDescent="0.25">
      <c r="A15553" s="57">
        <v>60124310</v>
      </c>
      <c r="B15553" s="58" t="s">
        <v>9675</v>
      </c>
    </row>
    <row r="15554" spans="1:2" x14ac:dyDescent="0.25">
      <c r="A15554" s="57">
        <v>60124311</v>
      </c>
      <c r="B15554" s="58" t="s">
        <v>714</v>
      </c>
    </row>
    <row r="15555" spans="1:2" x14ac:dyDescent="0.25">
      <c r="A15555" s="57">
        <v>60124312</v>
      </c>
      <c r="B15555" s="58" t="s">
        <v>5996</v>
      </c>
    </row>
    <row r="15556" spans="1:2" x14ac:dyDescent="0.25">
      <c r="A15556" s="57">
        <v>60124313</v>
      </c>
      <c r="B15556" s="58" t="s">
        <v>4604</v>
      </c>
    </row>
    <row r="15557" spans="1:2" x14ac:dyDescent="0.25">
      <c r="A15557" s="57">
        <v>60124314</v>
      </c>
      <c r="B15557" s="58" t="s">
        <v>9961</v>
      </c>
    </row>
    <row r="15558" spans="1:2" x14ac:dyDescent="0.25">
      <c r="A15558" s="57">
        <v>60124315</v>
      </c>
      <c r="B15558" s="58" t="s">
        <v>18688</v>
      </c>
    </row>
    <row r="15559" spans="1:2" x14ac:dyDescent="0.25">
      <c r="A15559" s="57">
        <v>60124316</v>
      </c>
      <c r="B15559" s="58" t="s">
        <v>10895</v>
      </c>
    </row>
    <row r="15560" spans="1:2" x14ac:dyDescent="0.25">
      <c r="A15560" s="57">
        <v>60124317</v>
      </c>
      <c r="B15560" s="58" t="s">
        <v>18817</v>
      </c>
    </row>
    <row r="15561" spans="1:2" x14ac:dyDescent="0.25">
      <c r="A15561" s="57">
        <v>60124318</v>
      </c>
      <c r="B15561" s="58" t="s">
        <v>12673</v>
      </c>
    </row>
    <row r="15562" spans="1:2" x14ac:dyDescent="0.25">
      <c r="A15562" s="57">
        <v>60124319</v>
      </c>
      <c r="B15562" s="58" t="s">
        <v>8793</v>
      </c>
    </row>
    <row r="15563" spans="1:2" x14ac:dyDescent="0.25">
      <c r="A15563" s="57">
        <v>60124320</v>
      </c>
      <c r="B15563" s="58" t="s">
        <v>8635</v>
      </c>
    </row>
    <row r="15564" spans="1:2" x14ac:dyDescent="0.25">
      <c r="A15564" s="57">
        <v>60124321</v>
      </c>
      <c r="B15564" s="58" t="s">
        <v>15879</v>
      </c>
    </row>
    <row r="15565" spans="1:2" x14ac:dyDescent="0.25">
      <c r="A15565" s="57">
        <v>60124322</v>
      </c>
      <c r="B15565" s="58" t="s">
        <v>10780</v>
      </c>
    </row>
    <row r="15566" spans="1:2" x14ac:dyDescent="0.25">
      <c r="A15566" s="57">
        <v>60124323</v>
      </c>
      <c r="B15566" s="58" t="s">
        <v>12711</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14389</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18367</v>
      </c>
    </row>
    <row r="15574" spans="1:2" x14ac:dyDescent="0.25">
      <c r="A15574" s="57">
        <v>60124407</v>
      </c>
      <c r="B15574" s="58" t="s">
        <v>8684</v>
      </c>
    </row>
    <row r="15575" spans="1:2" x14ac:dyDescent="0.25">
      <c r="A15575" s="57">
        <v>60124408</v>
      </c>
      <c r="B15575" s="58" t="s">
        <v>12515</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11566</v>
      </c>
    </row>
    <row r="15579" spans="1:2" x14ac:dyDescent="0.25">
      <c r="A15579" s="57">
        <v>60124412</v>
      </c>
      <c r="B15579" s="58" t="s">
        <v>8679</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11590</v>
      </c>
    </row>
    <row r="15589" spans="1:2" x14ac:dyDescent="0.25">
      <c r="A15589" s="57">
        <v>60124510</v>
      </c>
      <c r="B15589" s="58" t="s">
        <v>9106</v>
      </c>
    </row>
    <row r="15590" spans="1:2" x14ac:dyDescent="0.25">
      <c r="A15590" s="57">
        <v>60124511</v>
      </c>
      <c r="B15590" s="58" t="s">
        <v>17134</v>
      </c>
    </row>
    <row r="15591" spans="1:2" x14ac:dyDescent="0.25">
      <c r="A15591" s="57">
        <v>60124512</v>
      </c>
      <c r="B15591" s="58" t="s">
        <v>5247</v>
      </c>
    </row>
    <row r="15592" spans="1:2" x14ac:dyDescent="0.25">
      <c r="A15592" s="57">
        <v>60124513</v>
      </c>
      <c r="B15592" s="58" t="s">
        <v>5353</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12678</v>
      </c>
    </row>
    <row r="15599" spans="1:2" x14ac:dyDescent="0.25">
      <c r="A15599" s="57">
        <v>60131101</v>
      </c>
      <c r="B15599" s="58" t="s">
        <v>5117</v>
      </c>
    </row>
    <row r="15600" spans="1:2" x14ac:dyDescent="0.25">
      <c r="A15600" s="57">
        <v>60131102</v>
      </c>
      <c r="B15600" s="58" t="s">
        <v>11040</v>
      </c>
    </row>
    <row r="15601" spans="1:2" x14ac:dyDescent="0.25">
      <c r="A15601" s="57">
        <v>60131103</v>
      </c>
      <c r="B15601" s="58" t="s">
        <v>4640</v>
      </c>
    </row>
    <row r="15602" spans="1:2" x14ac:dyDescent="0.25">
      <c r="A15602" s="57">
        <v>60131104</v>
      </c>
      <c r="B15602" s="58" t="s">
        <v>14502</v>
      </c>
    </row>
    <row r="15603" spans="1:2" x14ac:dyDescent="0.25">
      <c r="A15603" s="57">
        <v>60131105</v>
      </c>
      <c r="B15603" s="58" t="s">
        <v>17965</v>
      </c>
    </row>
    <row r="15604" spans="1:2" x14ac:dyDescent="0.25">
      <c r="A15604" s="57">
        <v>60131106</v>
      </c>
      <c r="B15604" s="58" t="s">
        <v>11025</v>
      </c>
    </row>
    <row r="15605" spans="1:2" x14ac:dyDescent="0.25">
      <c r="A15605" s="57">
        <v>60131107</v>
      </c>
      <c r="B15605" s="58" t="s">
        <v>14562</v>
      </c>
    </row>
    <row r="15606" spans="1:2" x14ac:dyDescent="0.25">
      <c r="A15606" s="57">
        <v>60131108</v>
      </c>
      <c r="B15606" s="58" t="s">
        <v>11819</v>
      </c>
    </row>
    <row r="15607" spans="1:2" x14ac:dyDescent="0.25">
      <c r="A15607" s="57">
        <v>60131109</v>
      </c>
      <c r="B15607" s="58" t="s">
        <v>11359</v>
      </c>
    </row>
    <row r="15608" spans="1:2" x14ac:dyDescent="0.25">
      <c r="A15608" s="57">
        <v>60131110</v>
      </c>
      <c r="B15608" s="58" t="s">
        <v>12970</v>
      </c>
    </row>
    <row r="15609" spans="1:2" x14ac:dyDescent="0.25">
      <c r="A15609" s="57">
        <v>60131111</v>
      </c>
      <c r="B15609" s="58" t="s">
        <v>17375</v>
      </c>
    </row>
    <row r="15610" spans="1:2" x14ac:dyDescent="0.25">
      <c r="A15610" s="57">
        <v>60131112</v>
      </c>
      <c r="B15610" s="58" t="s">
        <v>15094</v>
      </c>
    </row>
    <row r="15611" spans="1:2" x14ac:dyDescent="0.25">
      <c r="A15611" s="57">
        <v>60131201</v>
      </c>
      <c r="B15611" s="58" t="s">
        <v>8631</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11772</v>
      </c>
    </row>
    <row r="15616" spans="1:2" x14ac:dyDescent="0.25">
      <c r="A15616" s="57">
        <v>60131206</v>
      </c>
      <c r="B15616" s="58" t="s">
        <v>9805</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10900</v>
      </c>
    </row>
    <row r="15624" spans="1:2" x14ac:dyDescent="0.25">
      <c r="A15624" s="57">
        <v>60131304</v>
      </c>
      <c r="B15624" s="58" t="s">
        <v>9783</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9569</v>
      </c>
    </row>
    <row r="15630" spans="1:2" x14ac:dyDescent="0.25">
      <c r="A15630" s="57">
        <v>60131401</v>
      </c>
      <c r="B15630" s="58" t="s">
        <v>13842</v>
      </c>
    </row>
    <row r="15631" spans="1:2" x14ac:dyDescent="0.25">
      <c r="A15631" s="57">
        <v>60131402</v>
      </c>
      <c r="B15631" s="58" t="s">
        <v>9083</v>
      </c>
    </row>
    <row r="15632" spans="1:2" x14ac:dyDescent="0.25">
      <c r="A15632" s="57">
        <v>60131403</v>
      </c>
      <c r="B15632" s="58" t="s">
        <v>17691</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5956</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13086</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5038</v>
      </c>
    </row>
    <row r="15644" spans="1:2" x14ac:dyDescent="0.25">
      <c r="A15644" s="57">
        <v>60131508</v>
      </c>
      <c r="B15644" s="58" t="s">
        <v>8946</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14555</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9991</v>
      </c>
    </row>
    <row r="15654" spans="1:2" x14ac:dyDescent="0.25">
      <c r="A15654" s="57">
        <v>60131801</v>
      </c>
      <c r="B15654" s="58" t="s">
        <v>14333</v>
      </c>
    </row>
    <row r="15655" spans="1:2" x14ac:dyDescent="0.25">
      <c r="A15655" s="57">
        <v>60131802</v>
      </c>
      <c r="B15655" s="58" t="s">
        <v>16834</v>
      </c>
    </row>
    <row r="15656" spans="1:2" x14ac:dyDescent="0.25">
      <c r="A15656" s="57">
        <v>60131803</v>
      </c>
      <c r="B15656" s="58" t="s">
        <v>14516</v>
      </c>
    </row>
    <row r="15657" spans="1:2" x14ac:dyDescent="0.25">
      <c r="A15657" s="57">
        <v>60141001</v>
      </c>
      <c r="B15657" s="58" t="s">
        <v>16435</v>
      </c>
    </row>
    <row r="15658" spans="1:2" x14ac:dyDescent="0.25">
      <c r="A15658" s="57">
        <v>60141002</v>
      </c>
      <c r="B15658" s="58" t="s">
        <v>12397</v>
      </c>
    </row>
    <row r="15659" spans="1:2" x14ac:dyDescent="0.25">
      <c r="A15659" s="57">
        <v>60141003</v>
      </c>
      <c r="B15659" s="58" t="s">
        <v>183</v>
      </c>
    </row>
    <row r="15660" spans="1:2" x14ac:dyDescent="0.25">
      <c r="A15660" s="57">
        <v>60141004</v>
      </c>
      <c r="B15660" s="58" t="s">
        <v>10292</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17552</v>
      </c>
    </row>
    <row r="15664" spans="1:2" x14ac:dyDescent="0.25">
      <c r="A15664" s="57">
        <v>60141008</v>
      </c>
      <c r="B15664" s="58" t="s">
        <v>6089</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13384</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11092</v>
      </c>
    </row>
    <row r="15674" spans="1:2" x14ac:dyDescent="0.25">
      <c r="A15674" s="57">
        <v>60141018</v>
      </c>
      <c r="B15674" s="58" t="s">
        <v>12234</v>
      </c>
    </row>
    <row r="15675" spans="1:2" x14ac:dyDescent="0.25">
      <c r="A15675" s="57">
        <v>60141019</v>
      </c>
      <c r="B15675" s="58" t="s">
        <v>13020</v>
      </c>
    </row>
    <row r="15676" spans="1:2" x14ac:dyDescent="0.25">
      <c r="A15676" s="57">
        <v>60141020</v>
      </c>
      <c r="B15676" s="58" t="s">
        <v>9432</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8857</v>
      </c>
    </row>
    <row r="15680" spans="1:2" x14ac:dyDescent="0.25">
      <c r="A15680" s="57">
        <v>60141024</v>
      </c>
      <c r="B15680" s="58" t="s">
        <v>9648</v>
      </c>
    </row>
    <row r="15681" spans="1:2" x14ac:dyDescent="0.25">
      <c r="A15681" s="57">
        <v>60141025</v>
      </c>
      <c r="B15681" s="58" t="s">
        <v>1165</v>
      </c>
    </row>
    <row r="15682" spans="1:2" x14ac:dyDescent="0.25">
      <c r="A15682" s="57">
        <v>60141026</v>
      </c>
      <c r="B15682" s="58" t="s">
        <v>10407</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10608</v>
      </c>
    </row>
    <row r="15687" spans="1:2" x14ac:dyDescent="0.25">
      <c r="A15687" s="57">
        <v>60141105</v>
      </c>
      <c r="B15687" s="58" t="s">
        <v>5190</v>
      </c>
    </row>
    <row r="15688" spans="1:2" x14ac:dyDescent="0.25">
      <c r="A15688" s="57">
        <v>60141106</v>
      </c>
      <c r="B15688" s="58" t="s">
        <v>13252</v>
      </c>
    </row>
    <row r="15689" spans="1:2" x14ac:dyDescent="0.25">
      <c r="A15689" s="57">
        <v>60141107</v>
      </c>
      <c r="B15689" s="58" t="s">
        <v>12937</v>
      </c>
    </row>
    <row r="15690" spans="1:2" x14ac:dyDescent="0.25">
      <c r="A15690" s="57">
        <v>60141108</v>
      </c>
      <c r="B15690" s="58" t="s">
        <v>2831</v>
      </c>
    </row>
    <row r="15691" spans="1:2" x14ac:dyDescent="0.25">
      <c r="A15691" s="57">
        <v>60141109</v>
      </c>
      <c r="B15691" s="58" t="s">
        <v>10361</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12703</v>
      </c>
    </row>
    <row r="15695" spans="1:2" x14ac:dyDescent="0.25">
      <c r="A15695" s="57">
        <v>60141113</v>
      </c>
      <c r="B15695" s="58" t="s">
        <v>1091</v>
      </c>
    </row>
    <row r="15696" spans="1:2" x14ac:dyDescent="0.25">
      <c r="A15696" s="57">
        <v>60141114</v>
      </c>
      <c r="B15696" s="58" t="s">
        <v>11329</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14926</v>
      </c>
    </row>
    <row r="15700" spans="1:2" x14ac:dyDescent="0.25">
      <c r="A15700" s="57">
        <v>60141203</v>
      </c>
      <c r="B15700" s="58" t="s">
        <v>9404</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15033</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6195</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13154</v>
      </c>
    </row>
    <row r="15715" spans="1:2" x14ac:dyDescent="0.25">
      <c r="A15715" s="57">
        <v>70101502</v>
      </c>
      <c r="B15715" s="58" t="s">
        <v>12622</v>
      </c>
    </row>
    <row r="15716" spans="1:2" x14ac:dyDescent="0.25">
      <c r="A15716" s="57">
        <v>70101503</v>
      </c>
      <c r="B15716" s="58" t="s">
        <v>12677</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12901</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9522</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10162</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10745</v>
      </c>
    </row>
    <row r="15732" spans="1:2" x14ac:dyDescent="0.25">
      <c r="A15732" s="57">
        <v>70101702</v>
      </c>
      <c r="B15732" s="58" t="s">
        <v>1676</v>
      </c>
    </row>
    <row r="15733" spans="1:2" x14ac:dyDescent="0.25">
      <c r="A15733" s="57">
        <v>70101703</v>
      </c>
      <c r="B15733" s="58" t="s">
        <v>9649</v>
      </c>
    </row>
    <row r="15734" spans="1:2" x14ac:dyDescent="0.25">
      <c r="A15734" s="57">
        <v>70101704</v>
      </c>
      <c r="B15734" s="58" t="s">
        <v>11107</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5960</v>
      </c>
    </row>
    <row r="15738" spans="1:2" x14ac:dyDescent="0.25">
      <c r="A15738" s="57">
        <v>70101804</v>
      </c>
      <c r="B15738" s="58" t="s">
        <v>14743</v>
      </c>
    </row>
    <row r="15739" spans="1:2" x14ac:dyDescent="0.25">
      <c r="A15739" s="57">
        <v>70101805</v>
      </c>
      <c r="B15739" s="58" t="s">
        <v>7176</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13740</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14400</v>
      </c>
    </row>
    <row r="15747" spans="1:2" x14ac:dyDescent="0.25">
      <c r="A15747" s="57">
        <v>70111502</v>
      </c>
      <c r="B15747" s="58" t="s">
        <v>9968</v>
      </c>
    </row>
    <row r="15748" spans="1:2" x14ac:dyDescent="0.25">
      <c r="A15748" s="57">
        <v>70111503</v>
      </c>
      <c r="B15748" s="58" t="s">
        <v>15771</v>
      </c>
    </row>
    <row r="15749" spans="1:2" x14ac:dyDescent="0.25">
      <c r="A15749" s="57">
        <v>70111504</v>
      </c>
      <c r="B15749" s="58" t="s">
        <v>4293</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12916</v>
      </c>
    </row>
    <row r="15753" spans="1:2" x14ac:dyDescent="0.25">
      <c r="A15753" s="57">
        <v>70111508</v>
      </c>
      <c r="B15753" s="58" t="s">
        <v>1929</v>
      </c>
    </row>
    <row r="15754" spans="1:2" x14ac:dyDescent="0.25">
      <c r="A15754" s="57">
        <v>70111601</v>
      </c>
      <c r="B15754" s="58" t="s">
        <v>11251</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10663</v>
      </c>
    </row>
    <row r="15758" spans="1:2" x14ac:dyDescent="0.25">
      <c r="A15758" s="57">
        <v>70111702</v>
      </c>
      <c r="B15758" s="58" t="s">
        <v>8646</v>
      </c>
    </row>
    <row r="15759" spans="1:2" x14ac:dyDescent="0.25">
      <c r="A15759" s="57">
        <v>70111703</v>
      </c>
      <c r="B15759" s="58" t="s">
        <v>8835</v>
      </c>
    </row>
    <row r="15760" spans="1:2" x14ac:dyDescent="0.25">
      <c r="A15760" s="57">
        <v>70111704</v>
      </c>
      <c r="B15760" s="58" t="s">
        <v>13634</v>
      </c>
    </row>
    <row r="15761" spans="1:2" x14ac:dyDescent="0.25">
      <c r="A15761" s="57">
        <v>70111705</v>
      </c>
      <c r="B15761" s="58" t="s">
        <v>13947</v>
      </c>
    </row>
    <row r="15762" spans="1:2" x14ac:dyDescent="0.25">
      <c r="A15762" s="57">
        <v>70111706</v>
      </c>
      <c r="B15762" s="58" t="s">
        <v>12570</v>
      </c>
    </row>
    <row r="15763" spans="1:2" x14ac:dyDescent="0.25">
      <c r="A15763" s="57">
        <v>70111707</v>
      </c>
      <c r="B15763" s="58" t="s">
        <v>15397</v>
      </c>
    </row>
    <row r="15764" spans="1:2" x14ac:dyDescent="0.25">
      <c r="A15764" s="57">
        <v>70111708</v>
      </c>
      <c r="B15764" s="58" t="s">
        <v>10610</v>
      </c>
    </row>
    <row r="15765" spans="1:2" x14ac:dyDescent="0.25">
      <c r="A15765" s="57">
        <v>70111709</v>
      </c>
      <c r="B15765" s="58" t="s">
        <v>4480</v>
      </c>
    </row>
    <row r="15766" spans="1:2" x14ac:dyDescent="0.25">
      <c r="A15766" s="57">
        <v>70111710</v>
      </c>
      <c r="B15766" s="58" t="s">
        <v>17082</v>
      </c>
    </row>
    <row r="15767" spans="1:2" x14ac:dyDescent="0.25">
      <c r="A15767" s="57">
        <v>70111711</v>
      </c>
      <c r="B15767" s="58" t="s">
        <v>14368</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14112</v>
      </c>
    </row>
    <row r="15772" spans="1:2" x14ac:dyDescent="0.25">
      <c r="A15772" s="57">
        <v>70121503</v>
      </c>
      <c r="B15772" s="58" t="s">
        <v>5118</v>
      </c>
    </row>
    <row r="15773" spans="1:2" x14ac:dyDescent="0.25">
      <c r="A15773" s="57">
        <v>70121504</v>
      </c>
      <c r="B15773" s="58" t="s">
        <v>17386</v>
      </c>
    </row>
    <row r="15774" spans="1:2" x14ac:dyDescent="0.25">
      <c r="A15774" s="57">
        <v>70121505</v>
      </c>
      <c r="B15774" s="58" t="s">
        <v>9929</v>
      </c>
    </row>
    <row r="15775" spans="1:2" x14ac:dyDescent="0.25">
      <c r="A15775" s="57">
        <v>70121601</v>
      </c>
      <c r="B15775" s="58" t="s">
        <v>6096</v>
      </c>
    </row>
    <row r="15776" spans="1:2" x14ac:dyDescent="0.25">
      <c r="A15776" s="57">
        <v>70121602</v>
      </c>
      <c r="B15776" s="58" t="s">
        <v>6093</v>
      </c>
    </row>
    <row r="15777" spans="1:2" x14ac:dyDescent="0.25">
      <c r="A15777" s="57">
        <v>70121603</v>
      </c>
      <c r="B15777" s="58" t="s">
        <v>3378</v>
      </c>
    </row>
    <row r="15778" spans="1:2" x14ac:dyDescent="0.25">
      <c r="A15778" s="57">
        <v>70121604</v>
      </c>
      <c r="B15778" s="58" t="s">
        <v>11047</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6099</v>
      </c>
    </row>
    <row r="15787" spans="1:2" x14ac:dyDescent="0.25">
      <c r="A15787" s="57">
        <v>70121704</v>
      </c>
      <c r="B15787" s="58" t="s">
        <v>14679</v>
      </c>
    </row>
    <row r="15788" spans="1:2" x14ac:dyDescent="0.25">
      <c r="A15788" s="57">
        <v>70121705</v>
      </c>
      <c r="B15788" s="58" t="s">
        <v>17491</v>
      </c>
    </row>
    <row r="15789" spans="1:2" x14ac:dyDescent="0.25">
      <c r="A15789" s="57">
        <v>70121801</v>
      </c>
      <c r="B15789" s="58" t="s">
        <v>7278</v>
      </c>
    </row>
    <row r="15790" spans="1:2" x14ac:dyDescent="0.25">
      <c r="A15790" s="57">
        <v>70121802</v>
      </c>
      <c r="B15790" s="58" t="s">
        <v>13739</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11089</v>
      </c>
    </row>
    <row r="15796" spans="1:2" x14ac:dyDescent="0.25">
      <c r="A15796" s="57">
        <v>70122002</v>
      </c>
      <c r="B15796" s="58" t="s">
        <v>12629</v>
      </c>
    </row>
    <row r="15797" spans="1:2" x14ac:dyDescent="0.25">
      <c r="A15797" s="57">
        <v>70122003</v>
      </c>
      <c r="B15797" s="58" t="s">
        <v>17282</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14331</v>
      </c>
    </row>
    <row r="15802" spans="1:2" x14ac:dyDescent="0.25">
      <c r="A15802" s="57">
        <v>70122008</v>
      </c>
      <c r="B15802" s="58" t="s">
        <v>17879</v>
      </c>
    </row>
    <row r="15803" spans="1:2" x14ac:dyDescent="0.25">
      <c r="A15803" s="57">
        <v>70122009</v>
      </c>
      <c r="B15803" s="58" t="s">
        <v>13991</v>
      </c>
    </row>
    <row r="15804" spans="1:2" x14ac:dyDescent="0.25">
      <c r="A15804" s="57">
        <v>70122010</v>
      </c>
      <c r="B15804" s="58" t="s">
        <v>7871</v>
      </c>
    </row>
    <row r="15805" spans="1:2" x14ac:dyDescent="0.25">
      <c r="A15805" s="57">
        <v>70131501</v>
      </c>
      <c r="B15805" s="58" t="s">
        <v>5142</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11409</v>
      </c>
    </row>
    <row r="15811" spans="1:2" x14ac:dyDescent="0.25">
      <c r="A15811" s="57">
        <v>70131601</v>
      </c>
      <c r="B15811" s="58" t="s">
        <v>5975</v>
      </c>
    </row>
    <row r="15812" spans="1:2" x14ac:dyDescent="0.25">
      <c r="A15812" s="57">
        <v>70131602</v>
      </c>
      <c r="B15812" s="58" t="s">
        <v>3254</v>
      </c>
    </row>
    <row r="15813" spans="1:2" x14ac:dyDescent="0.25">
      <c r="A15813" s="57">
        <v>70131603</v>
      </c>
      <c r="B15813" s="58" t="s">
        <v>10095</v>
      </c>
    </row>
    <row r="15814" spans="1:2" x14ac:dyDescent="0.25">
      <c r="A15814" s="57">
        <v>70131604</v>
      </c>
      <c r="B15814" s="58" t="s">
        <v>7629</v>
      </c>
    </row>
    <row r="15815" spans="1:2" x14ac:dyDescent="0.25">
      <c r="A15815" s="57">
        <v>70131605</v>
      </c>
      <c r="B15815" s="58" t="s">
        <v>15354</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11248</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10907</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10229</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10475</v>
      </c>
    </row>
    <row r="15841" spans="1:2" x14ac:dyDescent="0.25">
      <c r="A15841" s="57">
        <v>70141518</v>
      </c>
      <c r="B15841" s="58" t="s">
        <v>5331</v>
      </c>
    </row>
    <row r="15842" spans="1:2" x14ac:dyDescent="0.25">
      <c r="A15842" s="57">
        <v>70141519</v>
      </c>
      <c r="B15842" s="58" t="s">
        <v>1660</v>
      </c>
    </row>
    <row r="15843" spans="1:2" x14ac:dyDescent="0.25">
      <c r="A15843" s="57">
        <v>70141520</v>
      </c>
      <c r="B15843" s="58" t="s">
        <v>11740</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11915</v>
      </c>
    </row>
    <row r="15848" spans="1:2" x14ac:dyDescent="0.25">
      <c r="A15848" s="57">
        <v>70141605</v>
      </c>
      <c r="B15848" s="58" t="s">
        <v>7131</v>
      </c>
    </row>
    <row r="15849" spans="1:2" x14ac:dyDescent="0.25">
      <c r="A15849" s="57">
        <v>70141606</v>
      </c>
      <c r="B15849" s="58" t="s">
        <v>18761</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5390</v>
      </c>
    </row>
    <row r="15853" spans="1:2" x14ac:dyDescent="0.25">
      <c r="A15853" s="57">
        <v>70141703</v>
      </c>
      <c r="B15853" s="58" t="s">
        <v>6869</v>
      </c>
    </row>
    <row r="15854" spans="1:2" x14ac:dyDescent="0.25">
      <c r="A15854" s="57">
        <v>70141704</v>
      </c>
      <c r="B15854" s="58" t="s">
        <v>14748</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9790</v>
      </c>
    </row>
    <row r="15858" spans="1:2" x14ac:dyDescent="0.25">
      <c r="A15858" s="57">
        <v>70141708</v>
      </c>
      <c r="B15858" s="58" t="s">
        <v>11331</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14082</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10408</v>
      </c>
    </row>
    <row r="15869" spans="1:2" x14ac:dyDescent="0.25">
      <c r="A15869" s="57">
        <v>70142001</v>
      </c>
      <c r="B15869" s="58" t="s">
        <v>2181</v>
      </c>
    </row>
    <row r="15870" spans="1:2" x14ac:dyDescent="0.25">
      <c r="A15870" s="57">
        <v>70142002</v>
      </c>
      <c r="B15870" s="58" t="s">
        <v>14011</v>
      </c>
    </row>
    <row r="15871" spans="1:2" x14ac:dyDescent="0.25">
      <c r="A15871" s="57">
        <v>70142003</v>
      </c>
      <c r="B15871" s="58" t="s">
        <v>7321</v>
      </c>
    </row>
    <row r="15872" spans="1:2" x14ac:dyDescent="0.25">
      <c r="A15872" s="57">
        <v>70142004</v>
      </c>
      <c r="B15872" s="58" t="s">
        <v>13329</v>
      </c>
    </row>
    <row r="15873" spans="1:2" x14ac:dyDescent="0.25">
      <c r="A15873" s="57">
        <v>70142005</v>
      </c>
      <c r="B15873" s="58" t="s">
        <v>13039</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10334</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11554</v>
      </c>
    </row>
    <row r="15883" spans="1:2" x14ac:dyDescent="0.25">
      <c r="A15883" s="57">
        <v>70151504</v>
      </c>
      <c r="B15883" s="58" t="s">
        <v>8833</v>
      </c>
    </row>
    <row r="15884" spans="1:2" x14ac:dyDescent="0.25">
      <c r="A15884" s="57">
        <v>70151505</v>
      </c>
      <c r="B15884" s="58" t="s">
        <v>4501</v>
      </c>
    </row>
    <row r="15885" spans="1:2" x14ac:dyDescent="0.25">
      <c r="A15885" s="57">
        <v>70151506</v>
      </c>
      <c r="B15885" s="58" t="s">
        <v>5458</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14870</v>
      </c>
    </row>
    <row r="15893" spans="1:2" x14ac:dyDescent="0.25">
      <c r="A15893" s="57">
        <v>70151604</v>
      </c>
      <c r="B15893" s="58" t="s">
        <v>5771</v>
      </c>
    </row>
    <row r="15894" spans="1:2" x14ac:dyDescent="0.25">
      <c r="A15894" s="57">
        <v>70151605</v>
      </c>
      <c r="B15894" s="58" t="s">
        <v>17473</v>
      </c>
    </row>
    <row r="15895" spans="1:2" x14ac:dyDescent="0.25">
      <c r="A15895" s="57">
        <v>70151606</v>
      </c>
      <c r="B15895" s="58" t="s">
        <v>9676</v>
      </c>
    </row>
    <row r="15896" spans="1:2" x14ac:dyDescent="0.25">
      <c r="A15896" s="57">
        <v>70151701</v>
      </c>
      <c r="B15896" s="58" t="s">
        <v>8173</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9751</v>
      </c>
    </row>
    <row r="15900" spans="1:2" x14ac:dyDescent="0.25">
      <c r="A15900" s="57">
        <v>70151705</v>
      </c>
      <c r="B15900" s="58" t="s">
        <v>15748</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11724</v>
      </c>
    </row>
    <row r="15906" spans="1:2" x14ac:dyDescent="0.25">
      <c r="A15906" s="57">
        <v>70151804</v>
      </c>
      <c r="B15906" s="58" t="s">
        <v>5072</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13091</v>
      </c>
    </row>
    <row r="15914" spans="1:2" x14ac:dyDescent="0.25">
      <c r="A15914" s="57">
        <v>70151905</v>
      </c>
      <c r="B15914" s="58" t="s">
        <v>4383</v>
      </c>
    </row>
    <row r="15915" spans="1:2" x14ac:dyDescent="0.25">
      <c r="A15915" s="57">
        <v>70151906</v>
      </c>
      <c r="B15915" s="58" t="s">
        <v>10488</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9008</v>
      </c>
    </row>
    <row r="15919" spans="1:2" x14ac:dyDescent="0.25">
      <c r="A15919" s="57">
        <v>70161501</v>
      </c>
      <c r="B15919" s="58" t="s">
        <v>8869</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12907</v>
      </c>
    </row>
    <row r="15924" spans="1:2" x14ac:dyDescent="0.25">
      <c r="A15924" s="57">
        <v>70161704</v>
      </c>
      <c r="B15924" s="58" t="s">
        <v>10495</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9616</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12021</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13737</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5965</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12011</v>
      </c>
    </row>
    <row r="15945" spans="1:2" x14ac:dyDescent="0.25">
      <c r="A15945" s="57">
        <v>70171708</v>
      </c>
      <c r="B15945" s="58" t="s">
        <v>4809</v>
      </c>
    </row>
    <row r="15946" spans="1:2" x14ac:dyDescent="0.25">
      <c r="A15946" s="57">
        <v>70171709</v>
      </c>
      <c r="B15946" s="58" t="s">
        <v>12788</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4794</v>
      </c>
    </row>
    <row r="15952" spans="1:2" x14ac:dyDescent="0.25">
      <c r="A15952" s="57">
        <v>71101601</v>
      </c>
      <c r="B15952" s="58" t="s">
        <v>11569</v>
      </c>
    </row>
    <row r="15953" spans="1:2" x14ac:dyDescent="0.25">
      <c r="A15953" s="57">
        <v>71101602</v>
      </c>
      <c r="B15953" s="58" t="s">
        <v>10702</v>
      </c>
    </row>
    <row r="15954" spans="1:2" x14ac:dyDescent="0.25">
      <c r="A15954" s="57">
        <v>71101701</v>
      </c>
      <c r="B15954" s="58" t="s">
        <v>15783</v>
      </c>
    </row>
    <row r="15955" spans="1:2" x14ac:dyDescent="0.25">
      <c r="A15955" s="57">
        <v>71101702</v>
      </c>
      <c r="B15955" s="58" t="s">
        <v>13603</v>
      </c>
    </row>
    <row r="15956" spans="1:2" x14ac:dyDescent="0.25">
      <c r="A15956" s="57">
        <v>71101703</v>
      </c>
      <c r="B15956" s="58" t="s">
        <v>12366</v>
      </c>
    </row>
    <row r="15957" spans="1:2" x14ac:dyDescent="0.25">
      <c r="A15957" s="57">
        <v>71101704</v>
      </c>
      <c r="B15957" s="58" t="s">
        <v>8400</v>
      </c>
    </row>
    <row r="15958" spans="1:2" x14ac:dyDescent="0.25">
      <c r="A15958" s="57">
        <v>71101705</v>
      </c>
      <c r="B15958" s="58" t="s">
        <v>5643</v>
      </c>
    </row>
    <row r="15959" spans="1:2" x14ac:dyDescent="0.25">
      <c r="A15959" s="57">
        <v>71101706</v>
      </c>
      <c r="B15959" s="58" t="s">
        <v>11220</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11367</v>
      </c>
    </row>
    <row r="15963" spans="1:2" x14ac:dyDescent="0.25">
      <c r="A15963" s="57">
        <v>71112001</v>
      </c>
      <c r="B15963" s="58" t="s">
        <v>18074</v>
      </c>
    </row>
    <row r="15964" spans="1:2" x14ac:dyDescent="0.25">
      <c r="A15964" s="57">
        <v>71112002</v>
      </c>
      <c r="B15964" s="58" t="s">
        <v>7269</v>
      </c>
    </row>
    <row r="15965" spans="1:2" x14ac:dyDescent="0.25">
      <c r="A15965" s="57">
        <v>71112003</v>
      </c>
      <c r="B15965" s="58" t="s">
        <v>11472</v>
      </c>
    </row>
    <row r="15966" spans="1:2" x14ac:dyDescent="0.25">
      <c r="A15966" s="57">
        <v>71112004</v>
      </c>
      <c r="B15966" s="58" t="s">
        <v>4840</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12708</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14355</v>
      </c>
    </row>
    <row r="15974" spans="1:2" x14ac:dyDescent="0.25">
      <c r="A15974" s="57">
        <v>71112012</v>
      </c>
      <c r="B15974" s="58" t="s">
        <v>17083</v>
      </c>
    </row>
    <row r="15975" spans="1:2" x14ac:dyDescent="0.25">
      <c r="A15975" s="57">
        <v>71112013</v>
      </c>
      <c r="B15975" s="58" t="s">
        <v>9909</v>
      </c>
    </row>
    <row r="15976" spans="1:2" x14ac:dyDescent="0.25">
      <c r="A15976" s="57">
        <v>71112014</v>
      </c>
      <c r="B15976" s="58" t="s">
        <v>5526</v>
      </c>
    </row>
    <row r="15977" spans="1:2" x14ac:dyDescent="0.25">
      <c r="A15977" s="57">
        <v>71112015</v>
      </c>
      <c r="B15977" s="58" t="s">
        <v>16497</v>
      </c>
    </row>
    <row r="15978" spans="1:2" x14ac:dyDescent="0.25">
      <c r="A15978" s="57">
        <v>71112017</v>
      </c>
      <c r="B15978" s="58" t="s">
        <v>4910</v>
      </c>
    </row>
    <row r="15979" spans="1:2" x14ac:dyDescent="0.25">
      <c r="A15979" s="57">
        <v>71112018</v>
      </c>
      <c r="B15979" s="58" t="s">
        <v>3550</v>
      </c>
    </row>
    <row r="15980" spans="1:2" x14ac:dyDescent="0.25">
      <c r="A15980" s="57">
        <v>71112019</v>
      </c>
      <c r="B15980" s="58" t="s">
        <v>12896</v>
      </c>
    </row>
    <row r="15981" spans="1:2" x14ac:dyDescent="0.25">
      <c r="A15981" s="57">
        <v>71112020</v>
      </c>
      <c r="B15981" s="58" t="s">
        <v>13333</v>
      </c>
    </row>
    <row r="15982" spans="1:2" x14ac:dyDescent="0.25">
      <c r="A15982" s="57">
        <v>71112021</v>
      </c>
      <c r="B15982" s="58" t="s">
        <v>5059</v>
      </c>
    </row>
    <row r="15983" spans="1:2" x14ac:dyDescent="0.25">
      <c r="A15983" s="57">
        <v>71112022</v>
      </c>
      <c r="B15983" s="58" t="s">
        <v>7855</v>
      </c>
    </row>
    <row r="15984" spans="1:2" x14ac:dyDescent="0.25">
      <c r="A15984" s="57">
        <v>71112023</v>
      </c>
      <c r="B15984" s="58" t="s">
        <v>15132</v>
      </c>
    </row>
    <row r="15985" spans="1:2" x14ac:dyDescent="0.25">
      <c r="A15985" s="57">
        <v>71112024</v>
      </c>
      <c r="B15985" s="58" t="s">
        <v>17591</v>
      </c>
    </row>
    <row r="15986" spans="1:2" x14ac:dyDescent="0.25">
      <c r="A15986" s="57">
        <v>71112025</v>
      </c>
      <c r="B15986" s="58" t="s">
        <v>13049</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14223</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10620</v>
      </c>
    </row>
    <row r="15995" spans="1:2" x14ac:dyDescent="0.25">
      <c r="A15995" s="57">
        <v>71112103</v>
      </c>
      <c r="B15995" s="58" t="s">
        <v>6240</v>
      </c>
    </row>
    <row r="15996" spans="1:2" x14ac:dyDescent="0.25">
      <c r="A15996" s="57">
        <v>71112104</v>
      </c>
      <c r="B15996" s="58" t="s">
        <v>13270</v>
      </c>
    </row>
    <row r="15997" spans="1:2" x14ac:dyDescent="0.25">
      <c r="A15997" s="57">
        <v>71112105</v>
      </c>
      <c r="B15997" s="58" t="s">
        <v>11809</v>
      </c>
    </row>
    <row r="15998" spans="1:2" x14ac:dyDescent="0.25">
      <c r="A15998" s="57">
        <v>71112106</v>
      </c>
      <c r="B15998" s="58" t="s">
        <v>4448</v>
      </c>
    </row>
    <row r="15999" spans="1:2" x14ac:dyDescent="0.25">
      <c r="A15999" s="57">
        <v>71112107</v>
      </c>
      <c r="B15999" s="58" t="s">
        <v>17199</v>
      </c>
    </row>
    <row r="16000" spans="1:2" x14ac:dyDescent="0.25">
      <c r="A16000" s="57">
        <v>71112108</v>
      </c>
      <c r="B16000" s="58" t="s">
        <v>13134</v>
      </c>
    </row>
    <row r="16001" spans="1:2" x14ac:dyDescent="0.25">
      <c r="A16001" s="57">
        <v>71112109</v>
      </c>
      <c r="B16001" s="58" t="s">
        <v>3942</v>
      </c>
    </row>
    <row r="16002" spans="1:2" x14ac:dyDescent="0.25">
      <c r="A16002" s="57">
        <v>71112110</v>
      </c>
      <c r="B16002" s="58" t="s">
        <v>10752</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9034</v>
      </c>
    </row>
    <row r="16006" spans="1:2" x14ac:dyDescent="0.25">
      <c r="A16006" s="57">
        <v>71112114</v>
      </c>
      <c r="B16006" s="58" t="s">
        <v>394</v>
      </c>
    </row>
    <row r="16007" spans="1:2" x14ac:dyDescent="0.25">
      <c r="A16007" s="57">
        <v>71112115</v>
      </c>
      <c r="B16007" s="58" t="s">
        <v>9327</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13895</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11246</v>
      </c>
    </row>
    <row r="16014" spans="1:2" x14ac:dyDescent="0.25">
      <c r="A16014" s="57">
        <v>71112202</v>
      </c>
      <c r="B16014" s="58" t="s">
        <v>9232</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6628</v>
      </c>
    </row>
    <row r="16021" spans="1:2" x14ac:dyDescent="0.25">
      <c r="A16021" s="57">
        <v>71112303</v>
      </c>
      <c r="B16021" s="58" t="s">
        <v>12891</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13337</v>
      </c>
    </row>
    <row r="16027" spans="1:2" x14ac:dyDescent="0.25">
      <c r="A16027" s="57">
        <v>71112309</v>
      </c>
      <c r="B16027" s="58" t="s">
        <v>11626</v>
      </c>
    </row>
    <row r="16028" spans="1:2" x14ac:dyDescent="0.25">
      <c r="A16028" s="57">
        <v>71112310</v>
      </c>
      <c r="B16028" s="58" t="s">
        <v>12362</v>
      </c>
    </row>
    <row r="16029" spans="1:2" x14ac:dyDescent="0.25">
      <c r="A16029" s="57">
        <v>71112311</v>
      </c>
      <c r="B16029" s="58" t="s">
        <v>18641</v>
      </c>
    </row>
    <row r="16030" spans="1:2" x14ac:dyDescent="0.25">
      <c r="A16030" s="57">
        <v>71112312</v>
      </c>
      <c r="B16030" s="58" t="s">
        <v>11157</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10084</v>
      </c>
    </row>
    <row r="16034" spans="1:2" x14ac:dyDescent="0.25">
      <c r="A16034" s="57">
        <v>71112316</v>
      </c>
      <c r="B16034" s="58" t="s">
        <v>14631</v>
      </c>
    </row>
    <row r="16035" spans="1:2" x14ac:dyDescent="0.25">
      <c r="A16035" s="57">
        <v>71112317</v>
      </c>
      <c r="B16035" s="58" t="s">
        <v>5498</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14514</v>
      </c>
    </row>
    <row r="16044" spans="1:2" x14ac:dyDescent="0.25">
      <c r="A16044" s="57">
        <v>71121005</v>
      </c>
      <c r="B16044" s="58" t="s">
        <v>17289</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4978</v>
      </c>
    </row>
    <row r="16049" spans="1:2" x14ac:dyDescent="0.25">
      <c r="A16049" s="57">
        <v>71121010</v>
      </c>
      <c r="B16049" s="58" t="s">
        <v>17631</v>
      </c>
    </row>
    <row r="16050" spans="1:2" x14ac:dyDescent="0.25">
      <c r="A16050" s="57">
        <v>71121011</v>
      </c>
      <c r="B16050" s="58" t="s">
        <v>14108</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9121</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11194</v>
      </c>
    </row>
    <row r="16057" spans="1:2" x14ac:dyDescent="0.25">
      <c r="A16057" s="57">
        <v>71121018</v>
      </c>
      <c r="B16057" s="58" t="s">
        <v>10047</v>
      </c>
    </row>
    <row r="16058" spans="1:2" x14ac:dyDescent="0.25">
      <c r="A16058" s="57">
        <v>71121019</v>
      </c>
      <c r="B16058" s="58" t="s">
        <v>17707</v>
      </c>
    </row>
    <row r="16059" spans="1:2" x14ac:dyDescent="0.25">
      <c r="A16059" s="57">
        <v>71121020</v>
      </c>
      <c r="B16059" s="58" t="s">
        <v>10130</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10642</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7618</v>
      </c>
    </row>
    <row r="16066" spans="1:2" x14ac:dyDescent="0.25">
      <c r="A16066" s="57">
        <v>71121104</v>
      </c>
      <c r="B16066" s="58" t="s">
        <v>14068</v>
      </c>
    </row>
    <row r="16067" spans="1:2" x14ac:dyDescent="0.25">
      <c r="A16067" s="57">
        <v>71121105</v>
      </c>
      <c r="B16067" s="58" t="s">
        <v>11410</v>
      </c>
    </row>
    <row r="16068" spans="1:2" x14ac:dyDescent="0.25">
      <c r="A16068" s="57">
        <v>71121106</v>
      </c>
      <c r="B16068" s="58" t="s">
        <v>5290</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11584</v>
      </c>
    </row>
    <row r="16073" spans="1:2" x14ac:dyDescent="0.25">
      <c r="A16073" s="57">
        <v>71121111</v>
      </c>
      <c r="B16073" s="58" t="s">
        <v>17114</v>
      </c>
    </row>
    <row r="16074" spans="1:2" x14ac:dyDescent="0.25">
      <c r="A16074" s="57">
        <v>71121112</v>
      </c>
      <c r="B16074" s="58" t="s">
        <v>10614</v>
      </c>
    </row>
    <row r="16075" spans="1:2" x14ac:dyDescent="0.25">
      <c r="A16075" s="57">
        <v>71121113</v>
      </c>
      <c r="B16075" s="58" t="s">
        <v>280</v>
      </c>
    </row>
    <row r="16076" spans="1:2" x14ac:dyDescent="0.25">
      <c r="A16076" s="57">
        <v>71121114</v>
      </c>
      <c r="B16076" s="58" t="s">
        <v>13817</v>
      </c>
    </row>
    <row r="16077" spans="1:2" x14ac:dyDescent="0.25">
      <c r="A16077" s="57">
        <v>71121115</v>
      </c>
      <c r="B16077" s="58" t="s">
        <v>12586</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13841</v>
      </c>
    </row>
    <row r="16083" spans="1:2" x14ac:dyDescent="0.25">
      <c r="A16083" s="57">
        <v>71121121</v>
      </c>
      <c r="B16083" s="58" t="s">
        <v>1008</v>
      </c>
    </row>
    <row r="16084" spans="1:2" x14ac:dyDescent="0.25">
      <c r="A16084" s="57">
        <v>71121122</v>
      </c>
      <c r="B16084" s="58" t="s">
        <v>13862</v>
      </c>
    </row>
    <row r="16085" spans="1:2" x14ac:dyDescent="0.25">
      <c r="A16085" s="57">
        <v>71121123</v>
      </c>
      <c r="B16085" s="58" t="s">
        <v>6120</v>
      </c>
    </row>
    <row r="16086" spans="1:2" x14ac:dyDescent="0.25">
      <c r="A16086" s="57">
        <v>71121201</v>
      </c>
      <c r="B16086" s="58" t="s">
        <v>1877</v>
      </c>
    </row>
    <row r="16087" spans="1:2" x14ac:dyDescent="0.25">
      <c r="A16087" s="57">
        <v>71121202</v>
      </c>
      <c r="B16087" s="58" t="s">
        <v>11048</v>
      </c>
    </row>
    <row r="16088" spans="1:2" x14ac:dyDescent="0.25">
      <c r="A16088" s="57">
        <v>71121203</v>
      </c>
      <c r="B16088" s="58" t="s">
        <v>6275</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13943</v>
      </c>
    </row>
    <row r="16095" spans="1:2" x14ac:dyDescent="0.25">
      <c r="A16095" s="57">
        <v>71121302</v>
      </c>
      <c r="B16095" s="58" t="s">
        <v>12634</v>
      </c>
    </row>
    <row r="16096" spans="1:2" x14ac:dyDescent="0.25">
      <c r="A16096" s="57">
        <v>71121303</v>
      </c>
      <c r="B16096" s="58" t="s">
        <v>12137</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14662</v>
      </c>
    </row>
    <row r="16103" spans="1:2" x14ac:dyDescent="0.25">
      <c r="A16103" s="57">
        <v>71121405</v>
      </c>
      <c r="B16103" s="58" t="s">
        <v>15362</v>
      </c>
    </row>
    <row r="16104" spans="1:2" x14ac:dyDescent="0.25">
      <c r="A16104" s="57">
        <v>71121406</v>
      </c>
      <c r="B16104" s="58" t="s">
        <v>4212</v>
      </c>
    </row>
    <row r="16105" spans="1:2" x14ac:dyDescent="0.25">
      <c r="A16105" s="57">
        <v>71121407</v>
      </c>
      <c r="B16105" s="58" t="s">
        <v>5565</v>
      </c>
    </row>
    <row r="16106" spans="1:2" x14ac:dyDescent="0.25">
      <c r="A16106" s="57">
        <v>71121501</v>
      </c>
      <c r="B16106" s="58" t="s">
        <v>11060</v>
      </c>
    </row>
    <row r="16107" spans="1:2" x14ac:dyDescent="0.25">
      <c r="A16107" s="57">
        <v>71121502</v>
      </c>
      <c r="B16107" s="58" t="s">
        <v>11899</v>
      </c>
    </row>
    <row r="16108" spans="1:2" x14ac:dyDescent="0.25">
      <c r="A16108" s="57">
        <v>71121503</v>
      </c>
      <c r="B16108" s="58" t="s">
        <v>4187</v>
      </c>
    </row>
    <row r="16109" spans="1:2" x14ac:dyDescent="0.25">
      <c r="A16109" s="57">
        <v>71121504</v>
      </c>
      <c r="B16109" s="58" t="s">
        <v>4876</v>
      </c>
    </row>
    <row r="16110" spans="1:2" x14ac:dyDescent="0.25">
      <c r="A16110" s="57">
        <v>71121505</v>
      </c>
      <c r="B16110" s="58" t="s">
        <v>12096</v>
      </c>
    </row>
    <row r="16111" spans="1:2" x14ac:dyDescent="0.25">
      <c r="A16111" s="57">
        <v>71121506</v>
      </c>
      <c r="B16111" s="58" t="s">
        <v>13593</v>
      </c>
    </row>
    <row r="16112" spans="1:2" x14ac:dyDescent="0.25">
      <c r="A16112" s="57">
        <v>71121507</v>
      </c>
      <c r="B16112" s="58" t="s">
        <v>6078</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12268</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5297</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12090</v>
      </c>
    </row>
    <row r="16127" spans="1:2" x14ac:dyDescent="0.25">
      <c r="A16127" s="57">
        <v>71121606</v>
      </c>
      <c r="B16127" s="58" t="s">
        <v>12869</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10277</v>
      </c>
    </row>
    <row r="16131" spans="1:2" x14ac:dyDescent="0.25">
      <c r="A16131" s="57">
        <v>71121610</v>
      </c>
      <c r="B16131" s="58" t="s">
        <v>6156</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12644</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12077</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11658</v>
      </c>
    </row>
    <row r="16149" spans="1:2" x14ac:dyDescent="0.25">
      <c r="A16149" s="57">
        <v>71121628</v>
      </c>
      <c r="B16149" s="58" t="s">
        <v>912</v>
      </c>
    </row>
    <row r="16150" spans="1:2" x14ac:dyDescent="0.25">
      <c r="A16150" s="57">
        <v>71121629</v>
      </c>
      <c r="B16150" s="58" t="s">
        <v>5268</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14177</v>
      </c>
    </row>
    <row r="16154" spans="1:2" x14ac:dyDescent="0.25">
      <c r="A16154" s="57">
        <v>71121633</v>
      </c>
      <c r="B16154" s="58" t="s">
        <v>13888</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13544</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14653</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11134</v>
      </c>
    </row>
    <row r="16166" spans="1:2" x14ac:dyDescent="0.25">
      <c r="A16166" s="57">
        <v>71121802</v>
      </c>
      <c r="B16166" s="58" t="s">
        <v>2853</v>
      </c>
    </row>
    <row r="16167" spans="1:2" x14ac:dyDescent="0.25">
      <c r="A16167" s="57">
        <v>71121803</v>
      </c>
      <c r="B16167" s="58" t="s">
        <v>8986</v>
      </c>
    </row>
    <row r="16168" spans="1:2" x14ac:dyDescent="0.25">
      <c r="A16168" s="57">
        <v>71121804</v>
      </c>
      <c r="B16168" s="58" t="s">
        <v>17722</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12552</v>
      </c>
    </row>
    <row r="16174" spans="1:2" x14ac:dyDescent="0.25">
      <c r="A16174" s="57">
        <v>71122003</v>
      </c>
      <c r="B16174" s="58" t="s">
        <v>4259</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11816</v>
      </c>
    </row>
    <row r="16178" spans="1:2" x14ac:dyDescent="0.25">
      <c r="A16178" s="57">
        <v>71122101</v>
      </c>
      <c r="B16178" s="58" t="s">
        <v>10721</v>
      </c>
    </row>
    <row r="16179" spans="1:2" x14ac:dyDescent="0.25">
      <c r="A16179" s="57">
        <v>71122102</v>
      </c>
      <c r="B16179" s="58" t="s">
        <v>10136</v>
      </c>
    </row>
    <row r="16180" spans="1:2" x14ac:dyDescent="0.25">
      <c r="A16180" s="57">
        <v>71122103</v>
      </c>
      <c r="B16180" s="58" t="s">
        <v>10516</v>
      </c>
    </row>
    <row r="16181" spans="1:2" x14ac:dyDescent="0.25">
      <c r="A16181" s="57">
        <v>71122104</v>
      </c>
      <c r="B16181" s="58" t="s">
        <v>14054</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6118</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12384</v>
      </c>
    </row>
    <row r="16195" spans="1:2" x14ac:dyDescent="0.25">
      <c r="A16195" s="57">
        <v>71122203</v>
      </c>
      <c r="B16195" s="58" t="s">
        <v>3324</v>
      </c>
    </row>
    <row r="16196" spans="1:2" x14ac:dyDescent="0.25">
      <c r="A16196" s="57">
        <v>71122301</v>
      </c>
      <c r="B16196" s="58" t="s">
        <v>14595</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4578</v>
      </c>
    </row>
    <row r="16201" spans="1:2" x14ac:dyDescent="0.25">
      <c r="A16201" s="57">
        <v>71122306</v>
      </c>
      <c r="B16201" s="58" t="s">
        <v>13934</v>
      </c>
    </row>
    <row r="16202" spans="1:2" x14ac:dyDescent="0.25">
      <c r="A16202" s="57">
        <v>71122401</v>
      </c>
      <c r="B16202" s="58" t="s">
        <v>5777</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18695</v>
      </c>
    </row>
    <row r="16206" spans="1:2" x14ac:dyDescent="0.25">
      <c r="A16206" s="57">
        <v>71122405</v>
      </c>
      <c r="B16206" s="58" t="s">
        <v>8343</v>
      </c>
    </row>
    <row r="16207" spans="1:2" x14ac:dyDescent="0.25">
      <c r="A16207" s="57">
        <v>71122406</v>
      </c>
      <c r="B16207" s="58" t="s">
        <v>14988</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14370</v>
      </c>
    </row>
    <row r="16217" spans="1:2" x14ac:dyDescent="0.25">
      <c r="A16217" s="57">
        <v>71122601</v>
      </c>
      <c r="B16217" s="58" t="s">
        <v>13510</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13915</v>
      </c>
    </row>
    <row r="16221" spans="1:2" x14ac:dyDescent="0.25">
      <c r="A16221" s="57">
        <v>71122605</v>
      </c>
      <c r="B16221" s="58" t="s">
        <v>11925</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5216</v>
      </c>
    </row>
    <row r="16226" spans="1:2" x14ac:dyDescent="0.25">
      <c r="A16226" s="57">
        <v>71122610</v>
      </c>
      <c r="B16226" s="58" t="s">
        <v>11669</v>
      </c>
    </row>
    <row r="16227" spans="1:2" x14ac:dyDescent="0.25">
      <c r="A16227" s="57">
        <v>71122611</v>
      </c>
      <c r="B16227" s="58" t="s">
        <v>12668</v>
      </c>
    </row>
    <row r="16228" spans="1:2" x14ac:dyDescent="0.25">
      <c r="A16228" s="57">
        <v>71122612</v>
      </c>
      <c r="B16228" s="58" t="s">
        <v>14435</v>
      </c>
    </row>
    <row r="16229" spans="1:2" x14ac:dyDescent="0.25">
      <c r="A16229" s="57">
        <v>71122613</v>
      </c>
      <c r="B16229" s="58" t="s">
        <v>8859</v>
      </c>
    </row>
    <row r="16230" spans="1:2" x14ac:dyDescent="0.25">
      <c r="A16230" s="57">
        <v>71122701</v>
      </c>
      <c r="B16230" s="58" t="s">
        <v>9664</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6250</v>
      </c>
    </row>
    <row r="16236" spans="1:2" x14ac:dyDescent="0.25">
      <c r="A16236" s="57">
        <v>71122707</v>
      </c>
      <c r="B16236" s="58" t="s">
        <v>5818</v>
      </c>
    </row>
    <row r="16237" spans="1:2" x14ac:dyDescent="0.25">
      <c r="A16237" s="57">
        <v>71122708</v>
      </c>
      <c r="B16237" s="58" t="s">
        <v>6976</v>
      </c>
    </row>
    <row r="16238" spans="1:2" x14ac:dyDescent="0.25">
      <c r="A16238" s="57">
        <v>71122801</v>
      </c>
      <c r="B16238" s="58" t="s">
        <v>5029</v>
      </c>
    </row>
    <row r="16239" spans="1:2" x14ac:dyDescent="0.25">
      <c r="A16239" s="57">
        <v>71122802</v>
      </c>
      <c r="B16239" s="58" t="s">
        <v>13643</v>
      </c>
    </row>
    <row r="16240" spans="1:2" x14ac:dyDescent="0.25">
      <c r="A16240" s="57">
        <v>71122803</v>
      </c>
      <c r="B16240" s="58" t="s">
        <v>12034</v>
      </c>
    </row>
    <row r="16241" spans="1:2" x14ac:dyDescent="0.25">
      <c r="A16241" s="57">
        <v>71122804</v>
      </c>
      <c r="B16241" s="58" t="s">
        <v>9596</v>
      </c>
    </row>
    <row r="16242" spans="1:2" x14ac:dyDescent="0.25">
      <c r="A16242" s="57">
        <v>71122805</v>
      </c>
      <c r="B16242" s="58" t="s">
        <v>7545</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12459</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14581</v>
      </c>
    </row>
    <row r="16252" spans="1:2" x14ac:dyDescent="0.25">
      <c r="A16252" s="57">
        <v>71131001</v>
      </c>
      <c r="B16252" s="58" t="s">
        <v>5789</v>
      </c>
    </row>
    <row r="16253" spans="1:2" x14ac:dyDescent="0.25">
      <c r="A16253" s="57">
        <v>71131002</v>
      </c>
      <c r="B16253" s="58" t="s">
        <v>10521</v>
      </c>
    </row>
    <row r="16254" spans="1:2" x14ac:dyDescent="0.25">
      <c r="A16254" s="57">
        <v>71131003</v>
      </c>
      <c r="B16254" s="58" t="s">
        <v>16618</v>
      </c>
    </row>
    <row r="16255" spans="1:2" x14ac:dyDescent="0.25">
      <c r="A16255" s="57">
        <v>71131004</v>
      </c>
      <c r="B16255" s="58" t="s">
        <v>14637</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12498</v>
      </c>
    </row>
    <row r="16261" spans="1:2" x14ac:dyDescent="0.25">
      <c r="A16261" s="57">
        <v>71131010</v>
      </c>
      <c r="B16261" s="58" t="s">
        <v>12357</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11150</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6730</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7794</v>
      </c>
    </row>
    <row r="16273" spans="1:2" x14ac:dyDescent="0.25">
      <c r="A16273" s="57">
        <v>71131105</v>
      </c>
      <c r="B16273" s="58" t="s">
        <v>6130</v>
      </c>
    </row>
    <row r="16274" spans="1:2" x14ac:dyDescent="0.25">
      <c r="A16274" s="57">
        <v>71131106</v>
      </c>
      <c r="B16274" s="58" t="s">
        <v>13410</v>
      </c>
    </row>
    <row r="16275" spans="1:2" x14ac:dyDescent="0.25">
      <c r="A16275" s="57">
        <v>71131107</v>
      </c>
      <c r="B16275" s="58" t="s">
        <v>13031</v>
      </c>
    </row>
    <row r="16276" spans="1:2" x14ac:dyDescent="0.25">
      <c r="A16276" s="57">
        <v>71131108</v>
      </c>
      <c r="B16276" s="58" t="s">
        <v>12813</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9814</v>
      </c>
    </row>
    <row r="16280" spans="1:2" x14ac:dyDescent="0.25">
      <c r="A16280" s="57">
        <v>71131201</v>
      </c>
      <c r="B16280" s="58" t="s">
        <v>9897</v>
      </c>
    </row>
    <row r="16281" spans="1:2" x14ac:dyDescent="0.25">
      <c r="A16281" s="57">
        <v>71131301</v>
      </c>
      <c r="B16281" s="58" t="s">
        <v>8641</v>
      </c>
    </row>
    <row r="16282" spans="1:2" x14ac:dyDescent="0.25">
      <c r="A16282" s="57">
        <v>71131302</v>
      </c>
      <c r="B16282" s="58" t="s">
        <v>17826</v>
      </c>
    </row>
    <row r="16283" spans="1:2" x14ac:dyDescent="0.25">
      <c r="A16283" s="57">
        <v>71131303</v>
      </c>
      <c r="B16283" s="58" t="s">
        <v>8973</v>
      </c>
    </row>
    <row r="16284" spans="1:2" x14ac:dyDescent="0.25">
      <c r="A16284" s="57">
        <v>71131304</v>
      </c>
      <c r="B16284" s="58" t="s">
        <v>9803</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14172</v>
      </c>
    </row>
    <row r="16288" spans="1:2" x14ac:dyDescent="0.25">
      <c r="A16288" s="57">
        <v>71131308</v>
      </c>
      <c r="B16288" s="58" t="s">
        <v>2834</v>
      </c>
    </row>
    <row r="16289" spans="1:2" x14ac:dyDescent="0.25">
      <c r="A16289" s="57">
        <v>71131309</v>
      </c>
      <c r="B16289" s="58" t="s">
        <v>14395</v>
      </c>
    </row>
    <row r="16290" spans="1:2" x14ac:dyDescent="0.25">
      <c r="A16290" s="57">
        <v>71131310</v>
      </c>
      <c r="B16290" s="58" t="s">
        <v>17840</v>
      </c>
    </row>
    <row r="16291" spans="1:2" x14ac:dyDescent="0.25">
      <c r="A16291" s="57">
        <v>71131401</v>
      </c>
      <c r="B16291" s="58" t="s">
        <v>12345</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4951</v>
      </c>
    </row>
    <row r="16296" spans="1:2" x14ac:dyDescent="0.25">
      <c r="A16296" s="57">
        <v>71141003</v>
      </c>
      <c r="B16296" s="58" t="s">
        <v>18296</v>
      </c>
    </row>
    <row r="16297" spans="1:2" x14ac:dyDescent="0.25">
      <c r="A16297" s="57">
        <v>71141004</v>
      </c>
      <c r="B16297" s="58" t="s">
        <v>10126</v>
      </c>
    </row>
    <row r="16298" spans="1:2" x14ac:dyDescent="0.25">
      <c r="A16298" s="57">
        <v>71141101</v>
      </c>
      <c r="B16298" s="58" t="s">
        <v>11428</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13793</v>
      </c>
    </row>
    <row r="16306" spans="1:2" x14ac:dyDescent="0.25">
      <c r="A16306" s="57">
        <v>71151005</v>
      </c>
      <c r="B16306" s="58" t="s">
        <v>5667</v>
      </c>
    </row>
    <row r="16307" spans="1:2" x14ac:dyDescent="0.25">
      <c r="A16307" s="57">
        <v>71151101</v>
      </c>
      <c r="B16307" s="58" t="s">
        <v>7909</v>
      </c>
    </row>
    <row r="16308" spans="1:2" x14ac:dyDescent="0.25">
      <c r="A16308" s="57">
        <v>71151102</v>
      </c>
      <c r="B16308" s="58" t="s">
        <v>16329</v>
      </c>
    </row>
    <row r="16309" spans="1:2" x14ac:dyDescent="0.25">
      <c r="A16309" s="57">
        <v>71151103</v>
      </c>
      <c r="B16309" s="58" t="s">
        <v>5601</v>
      </c>
    </row>
    <row r="16310" spans="1:2" x14ac:dyDescent="0.25">
      <c r="A16310" s="57">
        <v>71151104</v>
      </c>
      <c r="B16310" s="58" t="s">
        <v>12207</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10804</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9549</v>
      </c>
    </row>
    <row r="16317" spans="1:2" x14ac:dyDescent="0.25">
      <c r="A16317" s="57">
        <v>71151303</v>
      </c>
      <c r="B16317" s="58" t="s">
        <v>6765</v>
      </c>
    </row>
    <row r="16318" spans="1:2" x14ac:dyDescent="0.25">
      <c r="A16318" s="57">
        <v>71151304</v>
      </c>
      <c r="B16318" s="58" t="s">
        <v>14402</v>
      </c>
    </row>
    <row r="16319" spans="1:2" x14ac:dyDescent="0.25">
      <c r="A16319" s="57">
        <v>71151305</v>
      </c>
      <c r="B16319" s="58" t="s">
        <v>7154</v>
      </c>
    </row>
    <row r="16320" spans="1:2" x14ac:dyDescent="0.25">
      <c r="A16320" s="57">
        <v>71151306</v>
      </c>
      <c r="B16320" s="58" t="s">
        <v>4971</v>
      </c>
    </row>
    <row r="16321" spans="1:2" x14ac:dyDescent="0.25">
      <c r="A16321" s="57">
        <v>71151307</v>
      </c>
      <c r="B16321" s="58" t="s">
        <v>5969</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4830</v>
      </c>
    </row>
    <row r="16330" spans="1:2" x14ac:dyDescent="0.25">
      <c r="A16330" s="57">
        <v>71151401</v>
      </c>
      <c r="B16330" s="58" t="s">
        <v>10364</v>
      </c>
    </row>
    <row r="16331" spans="1:2" x14ac:dyDescent="0.25">
      <c r="A16331" s="57">
        <v>71151402</v>
      </c>
      <c r="B16331" s="58" t="s">
        <v>5915</v>
      </c>
    </row>
    <row r="16332" spans="1:2" x14ac:dyDescent="0.25">
      <c r="A16332" s="57">
        <v>71151403</v>
      </c>
      <c r="B16332" s="58" t="s">
        <v>8270</v>
      </c>
    </row>
    <row r="16333" spans="1:2" x14ac:dyDescent="0.25">
      <c r="A16333" s="57">
        <v>71151404</v>
      </c>
      <c r="B16333" s="58" t="s">
        <v>10255</v>
      </c>
    </row>
    <row r="16334" spans="1:2" x14ac:dyDescent="0.25">
      <c r="A16334" s="57">
        <v>71151405</v>
      </c>
      <c r="B16334" s="58" t="s">
        <v>10687</v>
      </c>
    </row>
    <row r="16335" spans="1:2" x14ac:dyDescent="0.25">
      <c r="A16335" s="57">
        <v>71151406</v>
      </c>
      <c r="B16335" s="58" t="s">
        <v>13453</v>
      </c>
    </row>
    <row r="16336" spans="1:2" x14ac:dyDescent="0.25">
      <c r="A16336" s="57">
        <v>71161001</v>
      </c>
      <c r="B16336" s="58" t="s">
        <v>1543</v>
      </c>
    </row>
    <row r="16337" spans="1:2" x14ac:dyDescent="0.25">
      <c r="A16337" s="57">
        <v>71161002</v>
      </c>
      <c r="B16337" s="58" t="s">
        <v>6288</v>
      </c>
    </row>
    <row r="16338" spans="1:2" x14ac:dyDescent="0.25">
      <c r="A16338" s="57">
        <v>71161003</v>
      </c>
      <c r="B16338" s="58" t="s">
        <v>6559</v>
      </c>
    </row>
    <row r="16339" spans="1:2" x14ac:dyDescent="0.25">
      <c r="A16339" s="57">
        <v>71161004</v>
      </c>
      <c r="B16339" s="58" t="s">
        <v>9982</v>
      </c>
    </row>
    <row r="16340" spans="1:2" x14ac:dyDescent="0.25">
      <c r="A16340" s="57">
        <v>71161005</v>
      </c>
      <c r="B16340" s="58" t="s">
        <v>9240</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10588</v>
      </c>
    </row>
    <row r="16350" spans="1:2" x14ac:dyDescent="0.25">
      <c r="A16350" s="57">
        <v>71161110</v>
      </c>
      <c r="B16350" s="58" t="s">
        <v>12914</v>
      </c>
    </row>
    <row r="16351" spans="1:2" x14ac:dyDescent="0.25">
      <c r="A16351" s="57">
        <v>71161111</v>
      </c>
      <c r="B16351" s="58" t="s">
        <v>1880</v>
      </c>
    </row>
    <row r="16352" spans="1:2" x14ac:dyDescent="0.25">
      <c r="A16352" s="57">
        <v>71161201</v>
      </c>
      <c r="B16352" s="58" t="s">
        <v>14157</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8673</v>
      </c>
    </row>
    <row r="16356" spans="1:2" x14ac:dyDescent="0.25">
      <c r="A16356" s="57">
        <v>71161205</v>
      </c>
      <c r="B16356" s="58" t="s">
        <v>10472</v>
      </c>
    </row>
    <row r="16357" spans="1:2" x14ac:dyDescent="0.25">
      <c r="A16357" s="57">
        <v>71161206</v>
      </c>
      <c r="B16357" s="58" t="s">
        <v>8156</v>
      </c>
    </row>
    <row r="16358" spans="1:2" x14ac:dyDescent="0.25">
      <c r="A16358" s="57">
        <v>71161301</v>
      </c>
      <c r="B16358" s="58" t="s">
        <v>4909</v>
      </c>
    </row>
    <row r="16359" spans="1:2" x14ac:dyDescent="0.25">
      <c r="A16359" s="57">
        <v>71161302</v>
      </c>
      <c r="B16359" s="58" t="s">
        <v>1075</v>
      </c>
    </row>
    <row r="16360" spans="1:2" x14ac:dyDescent="0.25">
      <c r="A16360" s="57">
        <v>71161303</v>
      </c>
      <c r="B16360" s="58" t="s">
        <v>14256</v>
      </c>
    </row>
    <row r="16361" spans="1:2" x14ac:dyDescent="0.25">
      <c r="A16361" s="57">
        <v>71161304</v>
      </c>
      <c r="B16361" s="58" t="s">
        <v>6196</v>
      </c>
    </row>
    <row r="16362" spans="1:2" x14ac:dyDescent="0.25">
      <c r="A16362" s="57">
        <v>71161305</v>
      </c>
      <c r="B16362" s="58" t="s">
        <v>5414</v>
      </c>
    </row>
    <row r="16363" spans="1:2" x14ac:dyDescent="0.25">
      <c r="A16363" s="57">
        <v>71161306</v>
      </c>
      <c r="B16363" s="58" t="s">
        <v>12484</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5157</v>
      </c>
    </row>
    <row r="16367" spans="1:2" x14ac:dyDescent="0.25">
      <c r="A16367" s="57">
        <v>71161403</v>
      </c>
      <c r="B16367" s="58" t="s">
        <v>13171</v>
      </c>
    </row>
    <row r="16368" spans="1:2" x14ac:dyDescent="0.25">
      <c r="A16368" s="57">
        <v>71161405</v>
      </c>
      <c r="B16368" s="58" t="s">
        <v>8509</v>
      </c>
    </row>
    <row r="16369" spans="1:2" x14ac:dyDescent="0.25">
      <c r="A16369" s="57">
        <v>71161407</v>
      </c>
      <c r="B16369" s="58" t="s">
        <v>5316</v>
      </c>
    </row>
    <row r="16370" spans="1:2" x14ac:dyDescent="0.25">
      <c r="A16370" s="57">
        <v>71161408</v>
      </c>
      <c r="B16370" s="58" t="s">
        <v>10698</v>
      </c>
    </row>
    <row r="16371" spans="1:2" x14ac:dyDescent="0.25">
      <c r="A16371" s="57">
        <v>71161409</v>
      </c>
      <c r="B16371" s="58" t="s">
        <v>15284</v>
      </c>
    </row>
    <row r="16372" spans="1:2" x14ac:dyDescent="0.25">
      <c r="A16372" s="57">
        <v>71161410</v>
      </c>
      <c r="B16372" s="58" t="s">
        <v>10254</v>
      </c>
    </row>
    <row r="16373" spans="1:2" x14ac:dyDescent="0.25">
      <c r="A16373" s="57">
        <v>71161411</v>
      </c>
      <c r="B16373" s="58" t="s">
        <v>10705</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5130</v>
      </c>
    </row>
    <row r="16377" spans="1:2" x14ac:dyDescent="0.25">
      <c r="A16377" s="57">
        <v>71161502</v>
      </c>
      <c r="B16377" s="58" t="s">
        <v>5203</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5202</v>
      </c>
    </row>
    <row r="16382" spans="1:2" x14ac:dyDescent="0.25">
      <c r="A16382" s="57">
        <v>72101502</v>
      </c>
      <c r="B16382" s="58" t="s">
        <v>13008</v>
      </c>
    </row>
    <row r="16383" spans="1:2" x14ac:dyDescent="0.25">
      <c r="A16383" s="57">
        <v>72101503</v>
      </c>
      <c r="B16383" s="58" t="s">
        <v>4679</v>
      </c>
    </row>
    <row r="16384" spans="1:2" x14ac:dyDescent="0.25">
      <c r="A16384" s="57">
        <v>72101504</v>
      </c>
      <c r="B16384" s="58" t="s">
        <v>10304</v>
      </c>
    </row>
    <row r="16385" spans="1:2" x14ac:dyDescent="0.25">
      <c r="A16385" s="57">
        <v>72101505</v>
      </c>
      <c r="B16385" s="58" t="s">
        <v>17827</v>
      </c>
    </row>
    <row r="16386" spans="1:2" x14ac:dyDescent="0.25">
      <c r="A16386" s="57">
        <v>72101506</v>
      </c>
      <c r="B16386" s="58" t="s">
        <v>11104</v>
      </c>
    </row>
    <row r="16387" spans="1:2" x14ac:dyDescent="0.25">
      <c r="A16387" s="57">
        <v>72101601</v>
      </c>
      <c r="B16387" s="58" t="s">
        <v>11319</v>
      </c>
    </row>
    <row r="16388" spans="1:2" x14ac:dyDescent="0.25">
      <c r="A16388" s="57">
        <v>72101602</v>
      </c>
      <c r="B16388" s="58" t="s">
        <v>6110</v>
      </c>
    </row>
    <row r="16389" spans="1:2" x14ac:dyDescent="0.25">
      <c r="A16389" s="57">
        <v>72101603</v>
      </c>
      <c r="B16389" s="58" t="s">
        <v>5164</v>
      </c>
    </row>
    <row r="16390" spans="1:2" x14ac:dyDescent="0.25">
      <c r="A16390" s="57">
        <v>72101604</v>
      </c>
      <c r="B16390" s="58" t="s">
        <v>11908</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12199</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13689</v>
      </c>
    </row>
    <row r="16397" spans="1:2" x14ac:dyDescent="0.25">
      <c r="A16397" s="57">
        <v>72101704</v>
      </c>
      <c r="B16397" s="58" t="s">
        <v>5170</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12346</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12378</v>
      </c>
    </row>
    <row r="16407" spans="1:2" x14ac:dyDescent="0.25">
      <c r="A16407" s="57">
        <v>72102004</v>
      </c>
      <c r="B16407" s="58" t="s">
        <v>10640</v>
      </c>
    </row>
    <row r="16408" spans="1:2" x14ac:dyDescent="0.25">
      <c r="A16408" s="57">
        <v>72102005</v>
      </c>
      <c r="B16408" s="58" t="s">
        <v>1562</v>
      </c>
    </row>
    <row r="16409" spans="1:2" x14ac:dyDescent="0.25">
      <c r="A16409" s="57">
        <v>72102006</v>
      </c>
      <c r="B16409" s="58" t="s">
        <v>10519</v>
      </c>
    </row>
    <row r="16410" spans="1:2" x14ac:dyDescent="0.25">
      <c r="A16410" s="57">
        <v>72102101</v>
      </c>
      <c r="B16410" s="58" t="s">
        <v>16118</v>
      </c>
    </row>
    <row r="16411" spans="1:2" x14ac:dyDescent="0.25">
      <c r="A16411" s="57">
        <v>72102102</v>
      </c>
      <c r="B16411" s="58" t="s">
        <v>12062</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5179</v>
      </c>
    </row>
    <row r="16415" spans="1:2" x14ac:dyDescent="0.25">
      <c r="A16415" s="57">
        <v>72102106</v>
      </c>
      <c r="B16415" s="58" t="s">
        <v>9484</v>
      </c>
    </row>
    <row r="16416" spans="1:2" x14ac:dyDescent="0.25">
      <c r="A16416" s="57">
        <v>72102201</v>
      </c>
      <c r="B16416" s="58" t="s">
        <v>3961</v>
      </c>
    </row>
    <row r="16417" spans="1:2" x14ac:dyDescent="0.25">
      <c r="A16417" s="57">
        <v>72102202</v>
      </c>
      <c r="B16417" s="58" t="s">
        <v>11632</v>
      </c>
    </row>
    <row r="16418" spans="1:2" x14ac:dyDescent="0.25">
      <c r="A16418" s="57">
        <v>72102203</v>
      </c>
      <c r="B16418" s="58" t="s">
        <v>18776</v>
      </c>
    </row>
    <row r="16419" spans="1:2" x14ac:dyDescent="0.25">
      <c r="A16419" s="57">
        <v>72102204</v>
      </c>
      <c r="B16419" s="58" t="s">
        <v>5585</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10670</v>
      </c>
    </row>
    <row r="16423" spans="1:2" x14ac:dyDescent="0.25">
      <c r="A16423" s="57">
        <v>72102208</v>
      </c>
      <c r="B16423" s="58" t="s">
        <v>8603</v>
      </c>
    </row>
    <row r="16424" spans="1:2" x14ac:dyDescent="0.25">
      <c r="A16424" s="57">
        <v>72102209</v>
      </c>
      <c r="B16424" s="58" t="s">
        <v>9868</v>
      </c>
    </row>
    <row r="16425" spans="1:2" x14ac:dyDescent="0.25">
      <c r="A16425" s="57">
        <v>72102301</v>
      </c>
      <c r="B16425" s="58" t="s">
        <v>2678</v>
      </c>
    </row>
    <row r="16426" spans="1:2" x14ac:dyDescent="0.25">
      <c r="A16426" s="57">
        <v>72102302</v>
      </c>
      <c r="B16426" s="58" t="s">
        <v>12769</v>
      </c>
    </row>
    <row r="16427" spans="1:2" x14ac:dyDescent="0.25">
      <c r="A16427" s="57">
        <v>72102303</v>
      </c>
      <c r="B16427" s="58" t="s">
        <v>9268</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8133</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9555</v>
      </c>
    </row>
    <row r="16436" spans="1:2" x14ac:dyDescent="0.25">
      <c r="A16436" s="57">
        <v>72102502</v>
      </c>
      <c r="B16436" s="58" t="s">
        <v>10682</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11126</v>
      </c>
    </row>
    <row r="16440" spans="1:2" x14ac:dyDescent="0.25">
      <c r="A16440" s="57">
        <v>72102506</v>
      </c>
      <c r="B16440" s="58" t="s">
        <v>8682</v>
      </c>
    </row>
    <row r="16441" spans="1:2" x14ac:dyDescent="0.25">
      <c r="A16441" s="57">
        <v>72102507</v>
      </c>
      <c r="B16441" s="58" t="s">
        <v>10653</v>
      </c>
    </row>
    <row r="16442" spans="1:2" x14ac:dyDescent="0.25">
      <c r="A16442" s="57">
        <v>72102508</v>
      </c>
      <c r="B16442" s="58" t="s">
        <v>10301</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12895</v>
      </c>
    </row>
    <row r="16446" spans="1:2" x14ac:dyDescent="0.25">
      <c r="A16446" s="57">
        <v>72102702</v>
      </c>
      <c r="B16446" s="58" t="s">
        <v>14291</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14728</v>
      </c>
    </row>
    <row r="16451" spans="1:2" x14ac:dyDescent="0.25">
      <c r="A16451" s="57">
        <v>72102902</v>
      </c>
      <c r="B16451" s="58" t="s">
        <v>6257</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6108</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5841</v>
      </c>
    </row>
    <row r="16459" spans="1:2" x14ac:dyDescent="0.25">
      <c r="A16459" s="57">
        <v>72131501</v>
      </c>
      <c r="B16459" s="58" t="s">
        <v>11158</v>
      </c>
    </row>
    <row r="16460" spans="1:2" x14ac:dyDescent="0.25">
      <c r="A16460" s="57">
        <v>72131502</v>
      </c>
      <c r="B16460" s="58" t="s">
        <v>13045</v>
      </c>
    </row>
    <row r="16461" spans="1:2" x14ac:dyDescent="0.25">
      <c r="A16461" s="57">
        <v>72131601</v>
      </c>
      <c r="B16461" s="58" t="s">
        <v>2206</v>
      </c>
    </row>
    <row r="16462" spans="1:2" x14ac:dyDescent="0.25">
      <c r="A16462" s="57">
        <v>72131701</v>
      </c>
      <c r="B16462" s="58" t="s">
        <v>12760</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9180</v>
      </c>
    </row>
    <row r="16467" spans="1:2" x14ac:dyDescent="0.25">
      <c r="A16467" s="57">
        <v>73101504</v>
      </c>
      <c r="B16467" s="58" t="s">
        <v>7356</v>
      </c>
    </row>
    <row r="16468" spans="1:2" x14ac:dyDescent="0.25">
      <c r="A16468" s="57">
        <v>73101505</v>
      </c>
      <c r="B16468" s="58" t="s">
        <v>18647</v>
      </c>
    </row>
    <row r="16469" spans="1:2" x14ac:dyDescent="0.25">
      <c r="A16469" s="57">
        <v>73101601</v>
      </c>
      <c r="B16469" s="58" t="s">
        <v>9064</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14189</v>
      </c>
    </row>
    <row r="16474" spans="1:2" x14ac:dyDescent="0.25">
      <c r="A16474" s="57">
        <v>73101606</v>
      </c>
      <c r="B16474" s="58" t="s">
        <v>1427</v>
      </c>
    </row>
    <row r="16475" spans="1:2" x14ac:dyDescent="0.25">
      <c r="A16475" s="57">
        <v>73101607</v>
      </c>
      <c r="B16475" s="58" t="s">
        <v>11730</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11650</v>
      </c>
    </row>
    <row r="16481" spans="1:2" x14ac:dyDescent="0.25">
      <c r="A16481" s="57">
        <v>73101613</v>
      </c>
      <c r="B16481" s="58" t="s">
        <v>12120</v>
      </c>
    </row>
    <row r="16482" spans="1:2" x14ac:dyDescent="0.25">
      <c r="A16482" s="57">
        <v>73101614</v>
      </c>
      <c r="B16482" s="58" t="s">
        <v>5243</v>
      </c>
    </row>
    <row r="16483" spans="1:2" x14ac:dyDescent="0.25">
      <c r="A16483" s="57">
        <v>73101701</v>
      </c>
      <c r="B16483" s="58" t="s">
        <v>602</v>
      </c>
    </row>
    <row r="16484" spans="1:2" x14ac:dyDescent="0.25">
      <c r="A16484" s="57">
        <v>73101702</v>
      </c>
      <c r="B16484" s="58" t="s">
        <v>12406</v>
      </c>
    </row>
    <row r="16485" spans="1:2" x14ac:dyDescent="0.25">
      <c r="A16485" s="57">
        <v>73101703</v>
      </c>
      <c r="B16485" s="58" t="s">
        <v>1726</v>
      </c>
    </row>
    <row r="16486" spans="1:2" x14ac:dyDescent="0.25">
      <c r="A16486" s="57">
        <v>73101801</v>
      </c>
      <c r="B16486" s="58" t="s">
        <v>82</v>
      </c>
    </row>
    <row r="16487" spans="1:2" x14ac:dyDescent="0.25">
      <c r="A16487" s="57">
        <v>73101802</v>
      </c>
      <c r="B16487" s="58" t="s">
        <v>4995</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13251</v>
      </c>
    </row>
    <row r="16491" spans="1:2" x14ac:dyDescent="0.25">
      <c r="A16491" s="57">
        <v>73111501</v>
      </c>
      <c r="B16491" s="58" t="s">
        <v>12237</v>
      </c>
    </row>
    <row r="16492" spans="1:2" x14ac:dyDescent="0.25">
      <c r="A16492" s="57">
        <v>73111502</v>
      </c>
      <c r="B16492" s="58" t="s">
        <v>9418</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8654</v>
      </c>
    </row>
    <row r="16508" spans="1:2" x14ac:dyDescent="0.25">
      <c r="A16508" s="57">
        <v>73121507</v>
      </c>
      <c r="B16508" s="58" t="s">
        <v>13897</v>
      </c>
    </row>
    <row r="16509" spans="1:2" x14ac:dyDescent="0.25">
      <c r="A16509" s="57">
        <v>73121508</v>
      </c>
      <c r="B16509" s="58" t="s">
        <v>7343</v>
      </c>
    </row>
    <row r="16510" spans="1:2" x14ac:dyDescent="0.25">
      <c r="A16510" s="57">
        <v>73121509</v>
      </c>
      <c r="B16510" s="58" t="s">
        <v>12585</v>
      </c>
    </row>
    <row r="16511" spans="1:2" x14ac:dyDescent="0.25">
      <c r="A16511" s="57">
        <v>73121601</v>
      </c>
      <c r="B16511" s="58" t="s">
        <v>12074</v>
      </c>
    </row>
    <row r="16512" spans="1:2" x14ac:dyDescent="0.25">
      <c r="A16512" s="57">
        <v>73121602</v>
      </c>
      <c r="B16512" s="58" t="s">
        <v>10468</v>
      </c>
    </row>
    <row r="16513" spans="1:2" x14ac:dyDescent="0.25">
      <c r="A16513" s="57">
        <v>73121603</v>
      </c>
      <c r="B16513" s="58" t="s">
        <v>17390</v>
      </c>
    </row>
    <row r="16514" spans="1:2" x14ac:dyDescent="0.25">
      <c r="A16514" s="57">
        <v>73121606</v>
      </c>
      <c r="B16514" s="58" t="s">
        <v>14027</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10468</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11516</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6201</v>
      </c>
    </row>
    <row r="16528" spans="1:2" x14ac:dyDescent="0.25">
      <c r="A16528" s="57">
        <v>73131501</v>
      </c>
      <c r="B16528" s="58" t="s">
        <v>8389</v>
      </c>
    </row>
    <row r="16529" spans="1:2" x14ac:dyDescent="0.25">
      <c r="A16529" s="57">
        <v>73131502</v>
      </c>
      <c r="B16529" s="58" t="s">
        <v>5607</v>
      </c>
    </row>
    <row r="16530" spans="1:2" x14ac:dyDescent="0.25">
      <c r="A16530" s="57">
        <v>73131503</v>
      </c>
      <c r="B16530" s="58" t="s">
        <v>13732</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12617</v>
      </c>
    </row>
    <row r="16534" spans="1:2" x14ac:dyDescent="0.25">
      <c r="A16534" s="57">
        <v>73131507</v>
      </c>
      <c r="B16534" s="58" t="s">
        <v>14545</v>
      </c>
    </row>
    <row r="16535" spans="1:2" x14ac:dyDescent="0.25">
      <c r="A16535" s="57">
        <v>73131508</v>
      </c>
      <c r="B16535" s="58" t="s">
        <v>6773</v>
      </c>
    </row>
    <row r="16536" spans="1:2" x14ac:dyDescent="0.25">
      <c r="A16536" s="57">
        <v>73131601</v>
      </c>
      <c r="B16536" s="58" t="s">
        <v>12350</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7433</v>
      </c>
    </row>
    <row r="16540" spans="1:2" x14ac:dyDescent="0.25">
      <c r="A16540" s="57">
        <v>73131605</v>
      </c>
      <c r="B16540" s="58" t="s">
        <v>11642</v>
      </c>
    </row>
    <row r="16541" spans="1:2" x14ac:dyDescent="0.25">
      <c r="A16541" s="57">
        <v>73131606</v>
      </c>
      <c r="B16541" s="58" t="s">
        <v>4907</v>
      </c>
    </row>
    <row r="16542" spans="1:2" x14ac:dyDescent="0.25">
      <c r="A16542" s="57">
        <v>73131607</v>
      </c>
      <c r="B16542" s="58" t="s">
        <v>13559</v>
      </c>
    </row>
    <row r="16543" spans="1:2" x14ac:dyDescent="0.25">
      <c r="A16543" s="57">
        <v>73131608</v>
      </c>
      <c r="B16543" s="58" t="s">
        <v>13906</v>
      </c>
    </row>
    <row r="16544" spans="1:2" x14ac:dyDescent="0.25">
      <c r="A16544" s="57">
        <v>73131701</v>
      </c>
      <c r="B16544" s="58" t="s">
        <v>16935</v>
      </c>
    </row>
    <row r="16545" spans="1:2" x14ac:dyDescent="0.25">
      <c r="A16545" s="57">
        <v>73131702</v>
      </c>
      <c r="B16545" s="58" t="s">
        <v>11187</v>
      </c>
    </row>
    <row r="16546" spans="1:2" x14ac:dyDescent="0.25">
      <c r="A16546" s="57">
        <v>73131703</v>
      </c>
      <c r="B16546" s="58" t="s">
        <v>8262</v>
      </c>
    </row>
    <row r="16547" spans="1:2" x14ac:dyDescent="0.25">
      <c r="A16547" s="57">
        <v>73131801</v>
      </c>
      <c r="B16547" s="58" t="s">
        <v>17787</v>
      </c>
    </row>
    <row r="16548" spans="1:2" x14ac:dyDescent="0.25">
      <c r="A16548" s="57">
        <v>73131802</v>
      </c>
      <c r="B16548" s="58" t="s">
        <v>5163</v>
      </c>
    </row>
    <row r="16549" spans="1:2" x14ac:dyDescent="0.25">
      <c r="A16549" s="57">
        <v>73131803</v>
      </c>
      <c r="B16549" s="58" t="s">
        <v>10111</v>
      </c>
    </row>
    <row r="16550" spans="1:2" x14ac:dyDescent="0.25">
      <c r="A16550" s="57">
        <v>73131804</v>
      </c>
      <c r="B16550" s="58" t="s">
        <v>7783</v>
      </c>
    </row>
    <row r="16551" spans="1:2" x14ac:dyDescent="0.25">
      <c r="A16551" s="57">
        <v>73131902</v>
      </c>
      <c r="B16551" s="58" t="s">
        <v>12603</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9986</v>
      </c>
    </row>
    <row r="16556" spans="1:2" x14ac:dyDescent="0.25">
      <c r="A16556" s="57">
        <v>73141501</v>
      </c>
      <c r="B16556" s="58" t="s">
        <v>2404</v>
      </c>
    </row>
    <row r="16557" spans="1:2" x14ac:dyDescent="0.25">
      <c r="A16557" s="57">
        <v>73141502</v>
      </c>
      <c r="B16557" s="58" t="s">
        <v>9791</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10222</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9588</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4562</v>
      </c>
    </row>
    <row r="16568" spans="1:2" x14ac:dyDescent="0.25">
      <c r="A16568" s="57">
        <v>73141703</v>
      </c>
      <c r="B16568" s="58" t="s">
        <v>18711</v>
      </c>
    </row>
    <row r="16569" spans="1:2" x14ac:dyDescent="0.25">
      <c r="A16569" s="57">
        <v>73141704</v>
      </c>
      <c r="B16569" s="58" t="s">
        <v>9781</v>
      </c>
    </row>
    <row r="16570" spans="1:2" x14ac:dyDescent="0.25">
      <c r="A16570" s="57">
        <v>73141705</v>
      </c>
      <c r="B16570" s="58" t="s">
        <v>14549</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11381</v>
      </c>
    </row>
    <row r="16574" spans="1:2" x14ac:dyDescent="0.25">
      <c r="A16574" s="57">
        <v>73141709</v>
      </c>
      <c r="B16574" s="58" t="s">
        <v>9958</v>
      </c>
    </row>
    <row r="16575" spans="1:2" x14ac:dyDescent="0.25">
      <c r="A16575" s="57">
        <v>73141710</v>
      </c>
      <c r="B16575" s="58" t="s">
        <v>5229</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14688</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6185</v>
      </c>
    </row>
    <row r="16583" spans="1:2" x14ac:dyDescent="0.25">
      <c r="A16583" s="57">
        <v>73151601</v>
      </c>
      <c r="B16583" s="58" t="s">
        <v>15694</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14078</v>
      </c>
    </row>
    <row r="16589" spans="1:2" x14ac:dyDescent="0.25">
      <c r="A16589" s="57">
        <v>73151607</v>
      </c>
      <c r="B16589" s="58" t="s">
        <v>14571</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13067</v>
      </c>
    </row>
    <row r="16594" spans="1:2" x14ac:dyDescent="0.25">
      <c r="A16594" s="57">
        <v>73151802</v>
      </c>
      <c r="B16594" s="58" t="s">
        <v>12990</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15998</v>
      </c>
    </row>
    <row r="16598" spans="1:2" x14ac:dyDescent="0.25">
      <c r="A16598" s="57">
        <v>73151901</v>
      </c>
      <c r="B16598" s="58" t="s">
        <v>10619</v>
      </c>
    </row>
    <row r="16599" spans="1:2" x14ac:dyDescent="0.25">
      <c r="A16599" s="57">
        <v>73151902</v>
      </c>
      <c r="B16599" s="58" t="s">
        <v>9264</v>
      </c>
    </row>
    <row r="16600" spans="1:2" x14ac:dyDescent="0.25">
      <c r="A16600" s="57">
        <v>73151903</v>
      </c>
      <c r="B16600" s="58" t="s">
        <v>9231</v>
      </c>
    </row>
    <row r="16601" spans="1:2" x14ac:dyDescent="0.25">
      <c r="A16601" s="57">
        <v>73151904</v>
      </c>
      <c r="B16601" s="58" t="s">
        <v>10890</v>
      </c>
    </row>
    <row r="16602" spans="1:2" x14ac:dyDescent="0.25">
      <c r="A16602" s="57">
        <v>73151905</v>
      </c>
      <c r="B16602" s="58" t="s">
        <v>8863</v>
      </c>
    </row>
    <row r="16603" spans="1:2" x14ac:dyDescent="0.25">
      <c r="A16603" s="57">
        <v>73151906</v>
      </c>
      <c r="B16603" s="58" t="s">
        <v>7109</v>
      </c>
    </row>
    <row r="16604" spans="1:2" x14ac:dyDescent="0.25">
      <c r="A16604" s="57">
        <v>73151907</v>
      </c>
      <c r="B16604" s="58" t="s">
        <v>8884</v>
      </c>
    </row>
    <row r="16605" spans="1:2" x14ac:dyDescent="0.25">
      <c r="A16605" s="57">
        <v>73152001</v>
      </c>
      <c r="B16605" s="58" t="s">
        <v>13025</v>
      </c>
    </row>
    <row r="16606" spans="1:2" x14ac:dyDescent="0.25">
      <c r="A16606" s="57">
        <v>73152002</v>
      </c>
      <c r="B16606" s="58" t="s">
        <v>17426</v>
      </c>
    </row>
    <row r="16607" spans="1:2" x14ac:dyDescent="0.25">
      <c r="A16607" s="57">
        <v>73152003</v>
      </c>
      <c r="B16607" s="58" t="s">
        <v>9940</v>
      </c>
    </row>
    <row r="16608" spans="1:2" x14ac:dyDescent="0.25">
      <c r="A16608" s="57">
        <v>73152004</v>
      </c>
      <c r="B16608" s="58" t="s">
        <v>10142</v>
      </c>
    </row>
    <row r="16609" spans="1:2" x14ac:dyDescent="0.25">
      <c r="A16609" s="57">
        <v>73152101</v>
      </c>
      <c r="B16609" s="58" t="s">
        <v>13480</v>
      </c>
    </row>
    <row r="16610" spans="1:2" x14ac:dyDescent="0.25">
      <c r="A16610" s="57">
        <v>73152102</v>
      </c>
      <c r="B16610" s="58" t="s">
        <v>11731</v>
      </c>
    </row>
    <row r="16611" spans="1:2" x14ac:dyDescent="0.25">
      <c r="A16611" s="57">
        <v>73161501</v>
      </c>
      <c r="B16611" s="58" t="s">
        <v>11878</v>
      </c>
    </row>
    <row r="16612" spans="1:2" x14ac:dyDescent="0.25">
      <c r="A16612" s="57">
        <v>73161502</v>
      </c>
      <c r="B16612" s="58" t="s">
        <v>9295</v>
      </c>
    </row>
    <row r="16613" spans="1:2" x14ac:dyDescent="0.25">
      <c r="A16613" s="57">
        <v>73161503</v>
      </c>
      <c r="B16613" s="58" t="s">
        <v>7813</v>
      </c>
    </row>
    <row r="16614" spans="1:2" x14ac:dyDescent="0.25">
      <c r="A16614" s="57">
        <v>73161504</v>
      </c>
      <c r="B16614" s="58" t="s">
        <v>11686</v>
      </c>
    </row>
    <row r="16615" spans="1:2" x14ac:dyDescent="0.25">
      <c r="A16615" s="57">
        <v>73161505</v>
      </c>
      <c r="B16615" s="58" t="s">
        <v>14765</v>
      </c>
    </row>
    <row r="16616" spans="1:2" x14ac:dyDescent="0.25">
      <c r="A16616" s="57">
        <v>73161506</v>
      </c>
      <c r="B16616" s="58" t="s">
        <v>10586</v>
      </c>
    </row>
    <row r="16617" spans="1:2" x14ac:dyDescent="0.25">
      <c r="A16617" s="57">
        <v>73161507</v>
      </c>
      <c r="B16617" s="58" t="s">
        <v>8492</v>
      </c>
    </row>
    <row r="16618" spans="1:2" x14ac:dyDescent="0.25">
      <c r="A16618" s="57">
        <v>73161508</v>
      </c>
      <c r="B16618" s="58" t="s">
        <v>12766</v>
      </c>
    </row>
    <row r="16619" spans="1:2" x14ac:dyDescent="0.25">
      <c r="A16619" s="57">
        <v>73161509</v>
      </c>
      <c r="B16619" s="58" t="s">
        <v>12588</v>
      </c>
    </row>
    <row r="16620" spans="1:2" x14ac:dyDescent="0.25">
      <c r="A16620" s="57">
        <v>73161510</v>
      </c>
      <c r="B16620" s="58" t="s">
        <v>9050</v>
      </c>
    </row>
    <row r="16621" spans="1:2" x14ac:dyDescent="0.25">
      <c r="A16621" s="57">
        <v>73161511</v>
      </c>
      <c r="B16621" s="58" t="s">
        <v>775</v>
      </c>
    </row>
    <row r="16622" spans="1:2" x14ac:dyDescent="0.25">
      <c r="A16622" s="57">
        <v>73161512</v>
      </c>
      <c r="B16622" s="58" t="s">
        <v>5345</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9010</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10569</v>
      </c>
    </row>
    <row r="16634" spans="1:2" x14ac:dyDescent="0.25">
      <c r="A16634" s="57">
        <v>73161605</v>
      </c>
      <c r="B16634" s="58" t="s">
        <v>14985</v>
      </c>
    </row>
    <row r="16635" spans="1:2" x14ac:dyDescent="0.25">
      <c r="A16635" s="57">
        <v>73161606</v>
      </c>
      <c r="B16635" s="58" t="s">
        <v>11093</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11204</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9466</v>
      </c>
    </row>
    <row r="16642" spans="1:2" x14ac:dyDescent="0.25">
      <c r="A16642" s="57">
        <v>73171506</v>
      </c>
      <c r="B16642" s="58" t="s">
        <v>17964</v>
      </c>
    </row>
    <row r="16643" spans="1:2" x14ac:dyDescent="0.25">
      <c r="A16643" s="57">
        <v>73171507</v>
      </c>
      <c r="B16643" s="58" t="s">
        <v>13002</v>
      </c>
    </row>
    <row r="16644" spans="1:2" x14ac:dyDescent="0.25">
      <c r="A16644" s="57">
        <v>73171508</v>
      </c>
      <c r="B16644" s="58" t="s">
        <v>13000</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9027</v>
      </c>
    </row>
    <row r="16652" spans="1:2" x14ac:dyDescent="0.25">
      <c r="A16652" s="57">
        <v>73171605</v>
      </c>
      <c r="B16652" s="58" t="s">
        <v>13777</v>
      </c>
    </row>
    <row r="16653" spans="1:2" x14ac:dyDescent="0.25">
      <c r="A16653" s="57">
        <v>73181001</v>
      </c>
      <c r="B16653" s="58" t="s">
        <v>18506</v>
      </c>
    </row>
    <row r="16654" spans="1:2" x14ac:dyDescent="0.25">
      <c r="A16654" s="57">
        <v>73181002</v>
      </c>
      <c r="B16654" s="58" t="s">
        <v>13046</v>
      </c>
    </row>
    <row r="16655" spans="1:2" x14ac:dyDescent="0.25">
      <c r="A16655" s="57">
        <v>73181003</v>
      </c>
      <c r="B16655" s="58" t="s">
        <v>11990</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14350</v>
      </c>
    </row>
    <row r="16659" spans="1:2" x14ac:dyDescent="0.25">
      <c r="A16659" s="57">
        <v>73181007</v>
      </c>
      <c r="B16659" s="58" t="s">
        <v>15201</v>
      </c>
    </row>
    <row r="16660" spans="1:2" x14ac:dyDescent="0.25">
      <c r="A16660" s="57">
        <v>73181008</v>
      </c>
      <c r="B16660" s="58" t="s">
        <v>8899</v>
      </c>
    </row>
    <row r="16661" spans="1:2" x14ac:dyDescent="0.25">
      <c r="A16661" s="57">
        <v>73181009</v>
      </c>
      <c r="B16661" s="58" t="s">
        <v>10929</v>
      </c>
    </row>
    <row r="16662" spans="1:2" x14ac:dyDescent="0.25">
      <c r="A16662" s="57">
        <v>73181010</v>
      </c>
      <c r="B16662" s="58" t="s">
        <v>18574</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10796</v>
      </c>
    </row>
    <row r="16668" spans="1:2" x14ac:dyDescent="0.25">
      <c r="A16668" s="57">
        <v>73181016</v>
      </c>
      <c r="B16668" s="58" t="s">
        <v>11274</v>
      </c>
    </row>
    <row r="16669" spans="1:2" x14ac:dyDescent="0.25">
      <c r="A16669" s="57">
        <v>73181017</v>
      </c>
      <c r="B16669" s="58" t="s">
        <v>17463</v>
      </c>
    </row>
    <row r="16670" spans="1:2" x14ac:dyDescent="0.25">
      <c r="A16670" s="57">
        <v>73181018</v>
      </c>
      <c r="B16670" s="58" t="s">
        <v>11303</v>
      </c>
    </row>
    <row r="16671" spans="1:2" x14ac:dyDescent="0.25">
      <c r="A16671" s="57">
        <v>73181019</v>
      </c>
      <c r="B16671" s="58" t="s">
        <v>6102</v>
      </c>
    </row>
    <row r="16672" spans="1:2" x14ac:dyDescent="0.25">
      <c r="A16672" s="57">
        <v>73181020</v>
      </c>
      <c r="B16672" s="58" t="s">
        <v>11530</v>
      </c>
    </row>
    <row r="16673" spans="1:2" x14ac:dyDescent="0.25">
      <c r="A16673" s="57">
        <v>73181021</v>
      </c>
      <c r="B16673" s="58" t="s">
        <v>4431</v>
      </c>
    </row>
    <row r="16674" spans="1:2" x14ac:dyDescent="0.25">
      <c r="A16674" s="57">
        <v>73181022</v>
      </c>
      <c r="B16674" s="58" t="s">
        <v>13174</v>
      </c>
    </row>
    <row r="16675" spans="1:2" x14ac:dyDescent="0.25">
      <c r="A16675" s="57">
        <v>73181023</v>
      </c>
      <c r="B16675" s="58" t="s">
        <v>897</v>
      </c>
    </row>
    <row r="16676" spans="1:2" x14ac:dyDescent="0.25">
      <c r="A16676" s="57">
        <v>73181101</v>
      </c>
      <c r="B16676" s="58" t="s">
        <v>10973</v>
      </c>
    </row>
    <row r="16677" spans="1:2" x14ac:dyDescent="0.25">
      <c r="A16677" s="57">
        <v>73181102</v>
      </c>
      <c r="B16677" s="58" t="s">
        <v>5583</v>
      </c>
    </row>
    <row r="16678" spans="1:2" x14ac:dyDescent="0.25">
      <c r="A16678" s="57">
        <v>73181103</v>
      </c>
      <c r="B16678" s="58" t="s">
        <v>4312</v>
      </c>
    </row>
    <row r="16679" spans="1:2" x14ac:dyDescent="0.25">
      <c r="A16679" s="57">
        <v>73181104</v>
      </c>
      <c r="B16679" s="58" t="s">
        <v>11007</v>
      </c>
    </row>
    <row r="16680" spans="1:2" x14ac:dyDescent="0.25">
      <c r="A16680" s="57">
        <v>73181105</v>
      </c>
      <c r="B16680" s="58" t="s">
        <v>13024</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5341</v>
      </c>
    </row>
    <row r="16685" spans="1:2" x14ac:dyDescent="0.25">
      <c r="A16685" s="57">
        <v>73181204</v>
      </c>
      <c r="B16685" s="58" t="s">
        <v>17224</v>
      </c>
    </row>
    <row r="16686" spans="1:2" x14ac:dyDescent="0.25">
      <c r="A16686" s="57">
        <v>73181205</v>
      </c>
      <c r="B16686" s="58" t="s">
        <v>5327</v>
      </c>
    </row>
    <row r="16687" spans="1:2" x14ac:dyDescent="0.25">
      <c r="A16687" s="57">
        <v>73181206</v>
      </c>
      <c r="B16687" s="58" t="s">
        <v>15838</v>
      </c>
    </row>
    <row r="16688" spans="1:2" x14ac:dyDescent="0.25">
      <c r="A16688" s="57">
        <v>73181301</v>
      </c>
      <c r="B16688" s="58" t="s">
        <v>8393</v>
      </c>
    </row>
    <row r="16689" spans="1:2" x14ac:dyDescent="0.25">
      <c r="A16689" s="57">
        <v>73181302</v>
      </c>
      <c r="B16689" s="58" t="s">
        <v>17231</v>
      </c>
    </row>
    <row r="16690" spans="1:2" x14ac:dyDescent="0.25">
      <c r="A16690" s="57">
        <v>73181303</v>
      </c>
      <c r="B16690" s="58" t="s">
        <v>9072</v>
      </c>
    </row>
    <row r="16691" spans="1:2" x14ac:dyDescent="0.25">
      <c r="A16691" s="57">
        <v>73181304</v>
      </c>
      <c r="B16691" s="58" t="s">
        <v>5964</v>
      </c>
    </row>
    <row r="16692" spans="1:2" x14ac:dyDescent="0.25">
      <c r="A16692" s="57">
        <v>73181901</v>
      </c>
      <c r="B16692" s="58" t="s">
        <v>13212</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11966</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9883</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11337</v>
      </c>
    </row>
    <row r="16707" spans="1:2" x14ac:dyDescent="0.25">
      <c r="A16707" s="57">
        <v>76111504</v>
      </c>
      <c r="B16707" s="58" t="s">
        <v>16712</v>
      </c>
    </row>
    <row r="16708" spans="1:2" x14ac:dyDescent="0.25">
      <c r="A16708" s="57">
        <v>76111505</v>
      </c>
      <c r="B16708" s="58" t="s">
        <v>9077</v>
      </c>
    </row>
    <row r="16709" spans="1:2" x14ac:dyDescent="0.25">
      <c r="A16709" s="57">
        <v>76111601</v>
      </c>
      <c r="B16709" s="58" t="s">
        <v>13216</v>
      </c>
    </row>
    <row r="16710" spans="1:2" x14ac:dyDescent="0.25">
      <c r="A16710" s="57">
        <v>76111602</v>
      </c>
      <c r="B16710" s="58" t="s">
        <v>16387</v>
      </c>
    </row>
    <row r="16711" spans="1:2" x14ac:dyDescent="0.25">
      <c r="A16711" s="57">
        <v>76111603</v>
      </c>
      <c r="B16711" s="58" t="s">
        <v>13825</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13931</v>
      </c>
    </row>
    <row r="16715" spans="1:2" x14ac:dyDescent="0.25">
      <c r="A16715" s="57">
        <v>76111702</v>
      </c>
      <c r="B16715" s="58" t="s">
        <v>5520</v>
      </c>
    </row>
    <row r="16716" spans="1:2" x14ac:dyDescent="0.25">
      <c r="A16716" s="57">
        <v>76111801</v>
      </c>
      <c r="B16716" s="58" t="s">
        <v>13708</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10534</v>
      </c>
    </row>
    <row r="16720" spans="1:2" x14ac:dyDescent="0.25">
      <c r="A16720" s="57">
        <v>76121601</v>
      </c>
      <c r="B16720" s="58" t="s">
        <v>15514</v>
      </c>
    </row>
    <row r="16721" spans="1:2" x14ac:dyDescent="0.25">
      <c r="A16721" s="57">
        <v>76121602</v>
      </c>
      <c r="B16721" s="58" t="s">
        <v>12030</v>
      </c>
    </row>
    <row r="16722" spans="1:2" x14ac:dyDescent="0.25">
      <c r="A16722" s="57">
        <v>76121603</v>
      </c>
      <c r="B16722" s="58" t="s">
        <v>13433</v>
      </c>
    </row>
    <row r="16723" spans="1:2" x14ac:dyDescent="0.25">
      <c r="A16723" s="57">
        <v>76121604</v>
      </c>
      <c r="B16723" s="58" t="s">
        <v>4365</v>
      </c>
    </row>
    <row r="16724" spans="1:2" x14ac:dyDescent="0.25">
      <c r="A16724" s="57">
        <v>76121701</v>
      </c>
      <c r="B16724" s="58" t="s">
        <v>12918</v>
      </c>
    </row>
    <row r="16725" spans="1:2" x14ac:dyDescent="0.25">
      <c r="A16725" s="57">
        <v>76121702</v>
      </c>
      <c r="B16725" s="58" t="s">
        <v>69</v>
      </c>
    </row>
    <row r="16726" spans="1:2" x14ac:dyDescent="0.25">
      <c r="A16726" s="57">
        <v>76121801</v>
      </c>
      <c r="B16726" s="58" t="s">
        <v>14055</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5044</v>
      </c>
    </row>
    <row r="16733" spans="1:2" x14ac:dyDescent="0.25">
      <c r="A16733" s="57">
        <v>76131602</v>
      </c>
      <c r="B16733" s="58" t="s">
        <v>7587</v>
      </c>
    </row>
    <row r="16734" spans="1:2" x14ac:dyDescent="0.25">
      <c r="A16734" s="57">
        <v>76131701</v>
      </c>
      <c r="B16734" s="58" t="s">
        <v>18490</v>
      </c>
    </row>
    <row r="16735" spans="1:2" x14ac:dyDescent="0.25">
      <c r="A16735" s="57">
        <v>76131702</v>
      </c>
      <c r="B16735" s="58" t="s">
        <v>13373</v>
      </c>
    </row>
    <row r="16736" spans="1:2" x14ac:dyDescent="0.25">
      <c r="A16736" s="57">
        <v>77101501</v>
      </c>
      <c r="B16736" s="58" t="s">
        <v>4943</v>
      </c>
    </row>
    <row r="16737" spans="1:2" x14ac:dyDescent="0.25">
      <c r="A16737" s="57">
        <v>77101502</v>
      </c>
      <c r="B16737" s="58" t="s">
        <v>12583</v>
      </c>
    </row>
    <row r="16738" spans="1:2" x14ac:dyDescent="0.25">
      <c r="A16738" s="57">
        <v>77101503</v>
      </c>
      <c r="B16738" s="58" t="s">
        <v>1170</v>
      </c>
    </row>
    <row r="16739" spans="1:2" x14ac:dyDescent="0.25">
      <c r="A16739" s="57">
        <v>77101504</v>
      </c>
      <c r="B16739" s="58" t="s">
        <v>12434</v>
      </c>
    </row>
    <row r="16740" spans="1:2" x14ac:dyDescent="0.25">
      <c r="A16740" s="57">
        <v>77101505</v>
      </c>
      <c r="B16740" s="58" t="s">
        <v>11508</v>
      </c>
    </row>
    <row r="16741" spans="1:2" x14ac:dyDescent="0.25">
      <c r="A16741" s="57">
        <v>77101601</v>
      </c>
      <c r="B16741" s="58" t="s">
        <v>10580</v>
      </c>
    </row>
    <row r="16742" spans="1:2" x14ac:dyDescent="0.25">
      <c r="A16742" s="57">
        <v>77101602</v>
      </c>
      <c r="B16742" s="58" t="s">
        <v>14104</v>
      </c>
    </row>
    <row r="16743" spans="1:2" x14ac:dyDescent="0.25">
      <c r="A16743" s="57">
        <v>77101603</v>
      </c>
      <c r="B16743" s="58" t="s">
        <v>11260</v>
      </c>
    </row>
    <row r="16744" spans="1:2" x14ac:dyDescent="0.25">
      <c r="A16744" s="57">
        <v>77101604</v>
      </c>
      <c r="B16744" s="58" t="s">
        <v>11822</v>
      </c>
    </row>
    <row r="16745" spans="1:2" x14ac:dyDescent="0.25">
      <c r="A16745" s="57">
        <v>77101605</v>
      </c>
      <c r="B16745" s="58" t="s">
        <v>12949</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6178</v>
      </c>
    </row>
    <row r="16751" spans="1:2" x14ac:dyDescent="0.25">
      <c r="A16751" s="57">
        <v>77101706</v>
      </c>
      <c r="B16751" s="58" t="s">
        <v>18153</v>
      </c>
    </row>
    <row r="16752" spans="1:2" x14ac:dyDescent="0.25">
      <c r="A16752" s="57">
        <v>77101707</v>
      </c>
      <c r="B16752" s="58" t="s">
        <v>12014</v>
      </c>
    </row>
    <row r="16753" spans="1:2" x14ac:dyDescent="0.25">
      <c r="A16753" s="57">
        <v>77101801</v>
      </c>
      <c r="B16753" s="58" t="s">
        <v>12806</v>
      </c>
    </row>
    <row r="16754" spans="1:2" x14ac:dyDescent="0.25">
      <c r="A16754" s="57">
        <v>77101802</v>
      </c>
      <c r="B16754" s="58" t="s">
        <v>6366</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5027</v>
      </c>
    </row>
    <row r="16758" spans="1:2" x14ac:dyDescent="0.25">
      <c r="A16758" s="57">
        <v>77101806</v>
      </c>
      <c r="B16758" s="58" t="s">
        <v>13877</v>
      </c>
    </row>
    <row r="16759" spans="1:2" x14ac:dyDescent="0.25">
      <c r="A16759" s="57">
        <v>77101901</v>
      </c>
      <c r="B16759" s="58" t="s">
        <v>9170</v>
      </c>
    </row>
    <row r="16760" spans="1:2" x14ac:dyDescent="0.25">
      <c r="A16760" s="57">
        <v>77101902</v>
      </c>
      <c r="B16760" s="58" t="s">
        <v>14850</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6161</v>
      </c>
    </row>
    <row r="16765" spans="1:2" x14ac:dyDescent="0.25">
      <c r="A16765" s="57">
        <v>77101907</v>
      </c>
      <c r="B16765" s="58" t="s">
        <v>8638</v>
      </c>
    </row>
    <row r="16766" spans="1:2" x14ac:dyDescent="0.25">
      <c r="A16766" s="57">
        <v>77101908</v>
      </c>
      <c r="B16766" s="58" t="s">
        <v>14804</v>
      </c>
    </row>
    <row r="16767" spans="1:2" x14ac:dyDescent="0.25">
      <c r="A16767" s="57">
        <v>77101909</v>
      </c>
      <c r="B16767" s="58" t="s">
        <v>12070</v>
      </c>
    </row>
    <row r="16768" spans="1:2" x14ac:dyDescent="0.25">
      <c r="A16768" s="57">
        <v>77101910</v>
      </c>
      <c r="B16768" s="58" t="s">
        <v>13065</v>
      </c>
    </row>
    <row r="16769" spans="1:2" x14ac:dyDescent="0.25">
      <c r="A16769" s="57">
        <v>77111501</v>
      </c>
      <c r="B16769" s="58" t="s">
        <v>5633</v>
      </c>
    </row>
    <row r="16770" spans="1:2" x14ac:dyDescent="0.25">
      <c r="A16770" s="57">
        <v>77111502</v>
      </c>
      <c r="B16770" s="58" t="s">
        <v>18764</v>
      </c>
    </row>
    <row r="16771" spans="1:2" x14ac:dyDescent="0.25">
      <c r="A16771" s="57">
        <v>77111503</v>
      </c>
      <c r="B16771" s="58" t="s">
        <v>6203</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13427</v>
      </c>
    </row>
    <row r="16781" spans="1:2" x14ac:dyDescent="0.25">
      <c r="A16781" s="57">
        <v>77121502</v>
      </c>
      <c r="B16781" s="58" t="s">
        <v>4730</v>
      </c>
    </row>
    <row r="16782" spans="1:2" x14ac:dyDescent="0.25">
      <c r="A16782" s="57">
        <v>77121503</v>
      </c>
      <c r="B16782" s="58" t="s">
        <v>18740</v>
      </c>
    </row>
    <row r="16783" spans="1:2" x14ac:dyDescent="0.25">
      <c r="A16783" s="57">
        <v>77121504</v>
      </c>
      <c r="B16783" s="58" t="s">
        <v>6405</v>
      </c>
    </row>
    <row r="16784" spans="1:2" x14ac:dyDescent="0.25">
      <c r="A16784" s="57">
        <v>77121505</v>
      </c>
      <c r="B16784" s="58" t="s">
        <v>11224</v>
      </c>
    </row>
    <row r="16785" spans="1:2" x14ac:dyDescent="0.25">
      <c r="A16785" s="57">
        <v>77121506</v>
      </c>
      <c r="B16785" s="58" t="s">
        <v>10139</v>
      </c>
    </row>
    <row r="16786" spans="1:2" x14ac:dyDescent="0.25">
      <c r="A16786" s="57">
        <v>77121507</v>
      </c>
      <c r="B16786" s="58" t="s">
        <v>6742</v>
      </c>
    </row>
    <row r="16787" spans="1:2" x14ac:dyDescent="0.25">
      <c r="A16787" s="57">
        <v>77121508</v>
      </c>
      <c r="B16787" s="58" t="s">
        <v>13421</v>
      </c>
    </row>
    <row r="16788" spans="1:2" x14ac:dyDescent="0.25">
      <c r="A16788" s="57">
        <v>77121509</v>
      </c>
      <c r="B16788" s="58" t="s">
        <v>1781</v>
      </c>
    </row>
    <row r="16789" spans="1:2" x14ac:dyDescent="0.25">
      <c r="A16789" s="57">
        <v>77121601</v>
      </c>
      <c r="B16789" s="58" t="s">
        <v>6279</v>
      </c>
    </row>
    <row r="16790" spans="1:2" x14ac:dyDescent="0.25">
      <c r="A16790" s="57">
        <v>77121602</v>
      </c>
      <c r="B16790" s="58" t="s">
        <v>15699</v>
      </c>
    </row>
    <row r="16791" spans="1:2" x14ac:dyDescent="0.25">
      <c r="A16791" s="57">
        <v>77121603</v>
      </c>
      <c r="B16791" s="58" t="s">
        <v>11810</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14142</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11275</v>
      </c>
    </row>
    <row r="16805" spans="1:2" x14ac:dyDescent="0.25">
      <c r="A16805" s="57">
        <v>77121707</v>
      </c>
      <c r="B16805" s="58" t="s">
        <v>11420</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5145</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13299</v>
      </c>
    </row>
    <row r="16813" spans="1:2" x14ac:dyDescent="0.25">
      <c r="A16813" s="57">
        <v>77131603</v>
      </c>
      <c r="B16813" s="58" t="s">
        <v>9491</v>
      </c>
    </row>
    <row r="16814" spans="1:2" x14ac:dyDescent="0.25">
      <c r="A16814" s="57">
        <v>77131604</v>
      </c>
      <c r="B16814" s="58" t="s">
        <v>11149</v>
      </c>
    </row>
    <row r="16815" spans="1:2" x14ac:dyDescent="0.25">
      <c r="A16815" s="57">
        <v>77131701</v>
      </c>
      <c r="B16815" s="58" t="s">
        <v>18428</v>
      </c>
    </row>
    <row r="16816" spans="1:2" x14ac:dyDescent="0.25">
      <c r="A16816" s="57">
        <v>77131702</v>
      </c>
      <c r="B16816" s="58" t="s">
        <v>11674</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5076</v>
      </c>
    </row>
    <row r="16820" spans="1:2" x14ac:dyDescent="0.25">
      <c r="A16820" s="57">
        <v>78101601</v>
      </c>
      <c r="B16820" s="58" t="s">
        <v>18404</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4812</v>
      </c>
    </row>
    <row r="16826" spans="1:2" x14ac:dyDescent="0.25">
      <c r="A16826" s="57">
        <v>78101703</v>
      </c>
      <c r="B16826" s="58" t="s">
        <v>10915</v>
      </c>
    </row>
    <row r="16827" spans="1:2" x14ac:dyDescent="0.25">
      <c r="A16827" s="57">
        <v>78101704</v>
      </c>
      <c r="B16827" s="58" t="s">
        <v>1533</v>
      </c>
    </row>
    <row r="16828" spans="1:2" x14ac:dyDescent="0.25">
      <c r="A16828" s="57">
        <v>78101705</v>
      </c>
      <c r="B16828" s="58" t="s">
        <v>10082</v>
      </c>
    </row>
    <row r="16829" spans="1:2" x14ac:dyDescent="0.25">
      <c r="A16829" s="57">
        <v>78101801</v>
      </c>
      <c r="B16829" s="58" t="s">
        <v>5241</v>
      </c>
    </row>
    <row r="16830" spans="1:2" x14ac:dyDescent="0.25">
      <c r="A16830" s="57">
        <v>78101802</v>
      </c>
      <c r="B16830" s="58" t="s">
        <v>13807</v>
      </c>
    </row>
    <row r="16831" spans="1:2" x14ac:dyDescent="0.25">
      <c r="A16831" s="57">
        <v>78101803</v>
      </c>
      <c r="B16831" s="58" t="s">
        <v>9884</v>
      </c>
    </row>
    <row r="16832" spans="1:2" x14ac:dyDescent="0.25">
      <c r="A16832" s="57">
        <v>78101804</v>
      </c>
      <c r="B16832" s="58" t="s">
        <v>4301</v>
      </c>
    </row>
    <row r="16833" spans="1:2" x14ac:dyDescent="0.25">
      <c r="A16833" s="57">
        <v>78101901</v>
      </c>
      <c r="B16833" s="58" t="s">
        <v>10510</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5916</v>
      </c>
    </row>
    <row r="16839" spans="1:2" x14ac:dyDescent="0.25">
      <c r="A16839" s="57">
        <v>78102002</v>
      </c>
      <c r="B16839" s="58" t="s">
        <v>15374</v>
      </c>
    </row>
    <row r="16840" spans="1:2" x14ac:dyDescent="0.25">
      <c r="A16840" s="57">
        <v>78102101</v>
      </c>
      <c r="B16840" s="58" t="s">
        <v>9354</v>
      </c>
    </row>
    <row r="16841" spans="1:2" x14ac:dyDescent="0.25">
      <c r="A16841" s="57">
        <v>78102102</v>
      </c>
      <c r="B16841" s="58" t="s">
        <v>9965</v>
      </c>
    </row>
    <row r="16842" spans="1:2" x14ac:dyDescent="0.25">
      <c r="A16842" s="57">
        <v>78102201</v>
      </c>
      <c r="B16842" s="58" t="s">
        <v>9614</v>
      </c>
    </row>
    <row r="16843" spans="1:2" x14ac:dyDescent="0.25">
      <c r="A16843" s="57">
        <v>78102202</v>
      </c>
      <c r="B16843" s="58" t="s">
        <v>13589</v>
      </c>
    </row>
    <row r="16844" spans="1:2" x14ac:dyDescent="0.25">
      <c r="A16844" s="57">
        <v>78102203</v>
      </c>
      <c r="B16844" s="58" t="s">
        <v>16504</v>
      </c>
    </row>
    <row r="16845" spans="1:2" x14ac:dyDescent="0.25">
      <c r="A16845" s="57">
        <v>78102204</v>
      </c>
      <c r="B16845" s="58" t="s">
        <v>12613</v>
      </c>
    </row>
    <row r="16846" spans="1:2" x14ac:dyDescent="0.25">
      <c r="A16846" s="57">
        <v>78102205</v>
      </c>
      <c r="B16846" s="58" t="s">
        <v>10259</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12189</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15388</v>
      </c>
    </row>
    <row r="16853" spans="1:2" x14ac:dyDescent="0.25">
      <c r="A16853" s="57">
        <v>78111603</v>
      </c>
      <c r="B16853" s="58" t="s">
        <v>10941</v>
      </c>
    </row>
    <row r="16854" spans="1:2" x14ac:dyDescent="0.25">
      <c r="A16854" s="57">
        <v>78111701</v>
      </c>
      <c r="B16854" s="58" t="s">
        <v>4648</v>
      </c>
    </row>
    <row r="16855" spans="1:2" x14ac:dyDescent="0.25">
      <c r="A16855" s="57">
        <v>78111702</v>
      </c>
      <c r="B16855" s="58" t="s">
        <v>5525</v>
      </c>
    </row>
    <row r="16856" spans="1:2" x14ac:dyDescent="0.25">
      <c r="A16856" s="57">
        <v>78111703</v>
      </c>
      <c r="B16856" s="58" t="s">
        <v>15166</v>
      </c>
    </row>
    <row r="16857" spans="1:2" x14ac:dyDescent="0.25">
      <c r="A16857" s="57">
        <v>78111802</v>
      </c>
      <c r="B16857" s="58" t="s">
        <v>9032</v>
      </c>
    </row>
    <row r="16858" spans="1:2" x14ac:dyDescent="0.25">
      <c r="A16858" s="57">
        <v>78111803</v>
      </c>
      <c r="B16858" s="58" t="s">
        <v>6906</v>
      </c>
    </row>
    <row r="16859" spans="1:2" x14ac:dyDescent="0.25">
      <c r="A16859" s="57">
        <v>78111804</v>
      </c>
      <c r="B16859" s="58" t="s">
        <v>14001</v>
      </c>
    </row>
    <row r="16860" spans="1:2" x14ac:dyDescent="0.25">
      <c r="A16860" s="57">
        <v>78111807</v>
      </c>
      <c r="B16860" s="58" t="s">
        <v>11354</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12794</v>
      </c>
    </row>
    <row r="16865" spans="1:2" x14ac:dyDescent="0.25">
      <c r="A16865" s="57">
        <v>78121502</v>
      </c>
      <c r="B16865" s="58" t="s">
        <v>9486</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13399</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13949</v>
      </c>
    </row>
    <row r="16872" spans="1:2" x14ac:dyDescent="0.25">
      <c r="A16872" s="57">
        <v>78131603</v>
      </c>
      <c r="B16872" s="58" t="s">
        <v>8483</v>
      </c>
    </row>
    <row r="16873" spans="1:2" x14ac:dyDescent="0.25">
      <c r="A16873" s="57">
        <v>78131701</v>
      </c>
      <c r="B16873" s="58" t="s">
        <v>13528</v>
      </c>
    </row>
    <row r="16874" spans="1:2" x14ac:dyDescent="0.25">
      <c r="A16874" s="57">
        <v>78131801</v>
      </c>
      <c r="B16874" s="58" t="s">
        <v>3402</v>
      </c>
    </row>
    <row r="16875" spans="1:2" x14ac:dyDescent="0.25">
      <c r="A16875" s="57">
        <v>78131802</v>
      </c>
      <c r="B16875" s="58" t="s">
        <v>12729</v>
      </c>
    </row>
    <row r="16876" spans="1:2" x14ac:dyDescent="0.25">
      <c r="A16876" s="57">
        <v>78131803</v>
      </c>
      <c r="B16876" s="58" t="s">
        <v>9023</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12082</v>
      </c>
    </row>
    <row r="16881" spans="1:2" x14ac:dyDescent="0.25">
      <c r="A16881" s="57">
        <v>78141503</v>
      </c>
      <c r="B16881" s="58" t="s">
        <v>9877</v>
      </c>
    </row>
    <row r="16882" spans="1:2" x14ac:dyDescent="0.25">
      <c r="A16882" s="57">
        <v>78141601</v>
      </c>
      <c r="B16882" s="58" t="s">
        <v>179</v>
      </c>
    </row>
    <row r="16883" spans="1:2" x14ac:dyDescent="0.25">
      <c r="A16883" s="57">
        <v>78141602</v>
      </c>
      <c r="B16883" s="58" t="s">
        <v>6296</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9834</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13832</v>
      </c>
    </row>
    <row r="16895" spans="1:2" x14ac:dyDescent="0.25">
      <c r="A16895" s="57">
        <v>78180201</v>
      </c>
      <c r="B16895" s="58" t="s">
        <v>141</v>
      </c>
    </row>
    <row r="16896" spans="1:2" x14ac:dyDescent="0.25">
      <c r="A16896" s="57">
        <v>78180301</v>
      </c>
      <c r="B16896" s="58" t="s">
        <v>9164</v>
      </c>
    </row>
    <row r="16897" spans="1:2" x14ac:dyDescent="0.25">
      <c r="A16897" s="57">
        <v>78180302</v>
      </c>
      <c r="B16897" s="58" t="s">
        <v>8823</v>
      </c>
    </row>
    <row r="16898" spans="1:2" x14ac:dyDescent="0.25">
      <c r="A16898" s="57">
        <v>78180303</v>
      </c>
      <c r="B16898" s="58" t="s">
        <v>5897</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11452</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11770</v>
      </c>
    </row>
    <row r="16907" spans="1:2" x14ac:dyDescent="0.25">
      <c r="A16907" s="57">
        <v>80101601</v>
      </c>
      <c r="B16907" s="58" t="s">
        <v>9532</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10437</v>
      </c>
    </row>
    <row r="16911" spans="1:2" x14ac:dyDescent="0.25">
      <c r="A16911" s="57">
        <v>80101701</v>
      </c>
      <c r="B16911" s="58" t="s">
        <v>15676</v>
      </c>
    </row>
    <row r="16912" spans="1:2" x14ac:dyDescent="0.25">
      <c r="A16912" s="57">
        <v>80101702</v>
      </c>
      <c r="B16912" s="58" t="s">
        <v>10156</v>
      </c>
    </row>
    <row r="16913" spans="1:2" x14ac:dyDescent="0.25">
      <c r="A16913" s="57">
        <v>80101703</v>
      </c>
      <c r="B16913" s="58" t="s">
        <v>18204</v>
      </c>
    </row>
    <row r="16914" spans="1:2" x14ac:dyDescent="0.25">
      <c r="A16914" s="57">
        <v>80101704</v>
      </c>
      <c r="B16914" s="58" t="s">
        <v>13806</v>
      </c>
    </row>
    <row r="16915" spans="1:2" x14ac:dyDescent="0.25">
      <c r="A16915" s="57">
        <v>80101705</v>
      </c>
      <c r="B16915" s="58" t="s">
        <v>12373</v>
      </c>
    </row>
    <row r="16916" spans="1:2" x14ac:dyDescent="0.25">
      <c r="A16916" s="57">
        <v>80101706</v>
      </c>
      <c r="B16916" s="58" t="s">
        <v>9091</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9994</v>
      </c>
    </row>
    <row r="16920" spans="1:2" x14ac:dyDescent="0.25">
      <c r="A16920" s="57">
        <v>80111503</v>
      </c>
      <c r="B16920" s="58" t="s">
        <v>9636</v>
      </c>
    </row>
    <row r="16921" spans="1:2" x14ac:dyDescent="0.25">
      <c r="A16921" s="57">
        <v>80111504</v>
      </c>
      <c r="B16921" s="58" t="s">
        <v>10331</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8969</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9956</v>
      </c>
    </row>
    <row r="16936" spans="1:2" x14ac:dyDescent="0.25">
      <c r="A16936" s="57">
        <v>80111611</v>
      </c>
      <c r="B16936" s="58" t="s">
        <v>12519</v>
      </c>
    </row>
    <row r="16937" spans="1:2" x14ac:dyDescent="0.25">
      <c r="A16937" s="57">
        <v>80111612</v>
      </c>
      <c r="B16937" s="58" t="s">
        <v>10656</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14212</v>
      </c>
    </row>
    <row r="16947" spans="1:2" x14ac:dyDescent="0.25">
      <c r="A16947" s="57">
        <v>80111703</v>
      </c>
      <c r="B16947" s="58" t="s">
        <v>10473</v>
      </c>
    </row>
    <row r="16948" spans="1:2" x14ac:dyDescent="0.25">
      <c r="A16948" s="57">
        <v>80111704</v>
      </c>
      <c r="B16948" s="58" t="s">
        <v>9403</v>
      </c>
    </row>
    <row r="16949" spans="1:2" x14ac:dyDescent="0.25">
      <c r="A16949" s="57">
        <v>80111705</v>
      </c>
      <c r="B16949" s="58" t="s">
        <v>12442</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9527</v>
      </c>
    </row>
    <row r="16955" spans="1:2" x14ac:dyDescent="0.25">
      <c r="A16955" s="57">
        <v>80111711</v>
      </c>
      <c r="B16955" s="58" t="s">
        <v>1757</v>
      </c>
    </row>
    <row r="16956" spans="1:2" x14ac:dyDescent="0.25">
      <c r="A16956" s="57">
        <v>80111712</v>
      </c>
      <c r="B16956" s="58" t="s">
        <v>6039</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5625</v>
      </c>
    </row>
    <row r="16965" spans="1:2" x14ac:dyDescent="0.25">
      <c r="A16965" s="57">
        <v>80121601</v>
      </c>
      <c r="B16965" s="58" t="s">
        <v>12116</v>
      </c>
    </row>
    <row r="16966" spans="1:2" x14ac:dyDescent="0.25">
      <c r="A16966" s="57">
        <v>80121602</v>
      </c>
      <c r="B16966" s="58" t="s">
        <v>4453</v>
      </c>
    </row>
    <row r="16967" spans="1:2" x14ac:dyDescent="0.25">
      <c r="A16967" s="57">
        <v>80121603</v>
      </c>
      <c r="B16967" s="58" t="s">
        <v>15909</v>
      </c>
    </row>
    <row r="16968" spans="1:2" x14ac:dyDescent="0.25">
      <c r="A16968" s="57">
        <v>80121604</v>
      </c>
      <c r="B16968" s="58" t="s">
        <v>12784</v>
      </c>
    </row>
    <row r="16969" spans="1:2" x14ac:dyDescent="0.25">
      <c r="A16969" s="57">
        <v>80121605</v>
      </c>
      <c r="B16969" s="58" t="s">
        <v>1108</v>
      </c>
    </row>
    <row r="16970" spans="1:2" x14ac:dyDescent="0.25">
      <c r="A16970" s="57">
        <v>80121606</v>
      </c>
      <c r="B16970" s="58" t="s">
        <v>12720</v>
      </c>
    </row>
    <row r="16971" spans="1:2" x14ac:dyDescent="0.25">
      <c r="A16971" s="57">
        <v>80121607</v>
      </c>
      <c r="B16971" s="58" t="s">
        <v>5162</v>
      </c>
    </row>
    <row r="16972" spans="1:2" x14ac:dyDescent="0.25">
      <c r="A16972" s="57">
        <v>80121608</v>
      </c>
      <c r="B16972" s="58" t="s">
        <v>15924</v>
      </c>
    </row>
    <row r="16973" spans="1:2" x14ac:dyDescent="0.25">
      <c r="A16973" s="57">
        <v>80121609</v>
      </c>
      <c r="B16973" s="58" t="s">
        <v>10855</v>
      </c>
    </row>
    <row r="16974" spans="1:2" x14ac:dyDescent="0.25">
      <c r="A16974" s="57">
        <v>80121610</v>
      </c>
      <c r="B16974" s="58" t="s">
        <v>17468</v>
      </c>
    </row>
    <row r="16975" spans="1:2" x14ac:dyDescent="0.25">
      <c r="A16975" s="57">
        <v>80121611</v>
      </c>
      <c r="B16975" s="58" t="s">
        <v>4247</v>
      </c>
    </row>
    <row r="16976" spans="1:2" x14ac:dyDescent="0.25">
      <c r="A16976" s="57">
        <v>80121701</v>
      </c>
      <c r="B16976" s="58" t="s">
        <v>16097</v>
      </c>
    </row>
    <row r="16977" spans="1:2" x14ac:dyDescent="0.25">
      <c r="A16977" s="57">
        <v>80121702</v>
      </c>
      <c r="B16977" s="58" t="s">
        <v>9067</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14238</v>
      </c>
    </row>
    <row r="16981" spans="1:2" x14ac:dyDescent="0.25">
      <c r="A16981" s="57">
        <v>80121706</v>
      </c>
      <c r="B16981" s="58" t="s">
        <v>11461</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9820</v>
      </c>
    </row>
    <row r="16986" spans="1:2" x14ac:dyDescent="0.25">
      <c r="A16986" s="57">
        <v>80121804</v>
      </c>
      <c r="B16986" s="58" t="s">
        <v>10501</v>
      </c>
    </row>
    <row r="16987" spans="1:2" x14ac:dyDescent="0.25">
      <c r="A16987" s="57">
        <v>80131501</v>
      </c>
      <c r="B16987" s="58" t="s">
        <v>15218</v>
      </c>
    </row>
    <row r="16988" spans="1:2" x14ac:dyDescent="0.25">
      <c r="A16988" s="57">
        <v>80131502</v>
      </c>
      <c r="B16988" s="58" t="s">
        <v>5094</v>
      </c>
    </row>
    <row r="16989" spans="1:2" x14ac:dyDescent="0.25">
      <c r="A16989" s="57">
        <v>80131503</v>
      </c>
      <c r="B16989" s="58" t="s">
        <v>16842</v>
      </c>
    </row>
    <row r="16990" spans="1:2" x14ac:dyDescent="0.25">
      <c r="A16990" s="57">
        <v>80131601</v>
      </c>
      <c r="B16990" s="58" t="s">
        <v>9590</v>
      </c>
    </row>
    <row r="16991" spans="1:2" x14ac:dyDescent="0.25">
      <c r="A16991" s="57">
        <v>80131602</v>
      </c>
      <c r="B16991" s="58" t="s">
        <v>14641</v>
      </c>
    </row>
    <row r="16992" spans="1:2" x14ac:dyDescent="0.25">
      <c r="A16992" s="57">
        <v>80131603</v>
      </c>
      <c r="B16992" s="58" t="s">
        <v>3239</v>
      </c>
    </row>
    <row r="16993" spans="1:2" x14ac:dyDescent="0.25">
      <c r="A16993" s="57">
        <v>80131604</v>
      </c>
      <c r="B16993" s="58" t="s">
        <v>11992</v>
      </c>
    </row>
    <row r="16994" spans="1:2" x14ac:dyDescent="0.25">
      <c r="A16994" s="57">
        <v>80131605</v>
      </c>
      <c r="B16994" s="58" t="s">
        <v>839</v>
      </c>
    </row>
    <row r="16995" spans="1:2" x14ac:dyDescent="0.25">
      <c r="A16995" s="57">
        <v>80131701</v>
      </c>
      <c r="B16995" s="58" t="s">
        <v>10562</v>
      </c>
    </row>
    <row r="16996" spans="1:2" x14ac:dyDescent="0.25">
      <c r="A16996" s="57">
        <v>80131702</v>
      </c>
      <c r="B16996" s="58" t="s">
        <v>12686</v>
      </c>
    </row>
    <row r="16997" spans="1:2" x14ac:dyDescent="0.25">
      <c r="A16997" s="57">
        <v>80131703</v>
      </c>
      <c r="B16997" s="58" t="s">
        <v>2014</v>
      </c>
    </row>
    <row r="16998" spans="1:2" x14ac:dyDescent="0.25">
      <c r="A16998" s="57">
        <v>80131801</v>
      </c>
      <c r="B16998" s="58" t="s">
        <v>12431</v>
      </c>
    </row>
    <row r="16999" spans="1:2" x14ac:dyDescent="0.25">
      <c r="A16999" s="57">
        <v>80131802</v>
      </c>
      <c r="B16999" s="58" t="s">
        <v>11343</v>
      </c>
    </row>
    <row r="17000" spans="1:2" x14ac:dyDescent="0.25">
      <c r="A17000" s="57">
        <v>80131803</v>
      </c>
      <c r="B17000" s="58" t="s">
        <v>9623</v>
      </c>
    </row>
    <row r="17001" spans="1:2" x14ac:dyDescent="0.25">
      <c r="A17001" s="57">
        <v>80141501</v>
      </c>
      <c r="B17001" s="58" t="s">
        <v>4879</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9157</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10044</v>
      </c>
    </row>
    <row r="17008" spans="1:2" x14ac:dyDescent="0.25">
      <c r="A17008" s="57">
        <v>80141508</v>
      </c>
      <c r="B17008" s="58" t="s">
        <v>15855</v>
      </c>
    </row>
    <row r="17009" spans="1:2" x14ac:dyDescent="0.25">
      <c r="A17009" s="57">
        <v>80141509</v>
      </c>
      <c r="B17009" s="58" t="s">
        <v>8747</v>
      </c>
    </row>
    <row r="17010" spans="1:2" x14ac:dyDescent="0.25">
      <c r="A17010" s="57">
        <v>80141510</v>
      </c>
      <c r="B17010" s="58" t="s">
        <v>8999</v>
      </c>
    </row>
    <row r="17011" spans="1:2" x14ac:dyDescent="0.25">
      <c r="A17011" s="57">
        <v>80141511</v>
      </c>
      <c r="B17011" s="58" t="s">
        <v>4239</v>
      </c>
    </row>
    <row r="17012" spans="1:2" x14ac:dyDescent="0.25">
      <c r="A17012" s="57">
        <v>80141512</v>
      </c>
      <c r="B17012" s="58" t="s">
        <v>9992</v>
      </c>
    </row>
    <row r="17013" spans="1:2" x14ac:dyDescent="0.25">
      <c r="A17013" s="57">
        <v>80141513</v>
      </c>
      <c r="B17013" s="58" t="s">
        <v>5317</v>
      </c>
    </row>
    <row r="17014" spans="1:2" x14ac:dyDescent="0.25">
      <c r="A17014" s="57">
        <v>80141514</v>
      </c>
      <c r="B17014" s="58" t="s">
        <v>15883</v>
      </c>
    </row>
    <row r="17015" spans="1:2" x14ac:dyDescent="0.25">
      <c r="A17015" s="57">
        <v>80141601</v>
      </c>
      <c r="B17015" s="58" t="s">
        <v>13677</v>
      </c>
    </row>
    <row r="17016" spans="1:2" x14ac:dyDescent="0.25">
      <c r="A17016" s="57">
        <v>80141602</v>
      </c>
      <c r="B17016" s="58" t="s">
        <v>14483</v>
      </c>
    </row>
    <row r="17017" spans="1:2" x14ac:dyDescent="0.25">
      <c r="A17017" s="57">
        <v>80141603</v>
      </c>
      <c r="B17017" s="58" t="s">
        <v>1990</v>
      </c>
    </row>
    <row r="17018" spans="1:2" x14ac:dyDescent="0.25">
      <c r="A17018" s="57">
        <v>80141604</v>
      </c>
      <c r="B17018" s="58" t="s">
        <v>9840</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8796</v>
      </c>
    </row>
    <row r="17025" spans="1:2" x14ac:dyDescent="0.25">
      <c r="A17025" s="57">
        <v>80141612</v>
      </c>
      <c r="B17025" s="58" t="s">
        <v>16530</v>
      </c>
    </row>
    <row r="17026" spans="1:2" x14ac:dyDescent="0.25">
      <c r="A17026" s="57">
        <v>80141613</v>
      </c>
      <c r="B17026" s="58" t="s">
        <v>14640</v>
      </c>
    </row>
    <row r="17027" spans="1:2" x14ac:dyDescent="0.25">
      <c r="A17027" s="57">
        <v>80141614</v>
      </c>
      <c r="B17027" s="58" t="s">
        <v>2468</v>
      </c>
    </row>
    <row r="17028" spans="1:2" x14ac:dyDescent="0.25">
      <c r="A17028" s="57">
        <v>80141615</v>
      </c>
      <c r="B17028" s="58" t="s">
        <v>8844</v>
      </c>
    </row>
    <row r="17029" spans="1:2" x14ac:dyDescent="0.25">
      <c r="A17029" s="57">
        <v>80141616</v>
      </c>
      <c r="B17029" s="58" t="s">
        <v>3180</v>
      </c>
    </row>
    <row r="17030" spans="1:2" x14ac:dyDescent="0.25">
      <c r="A17030" s="57">
        <v>80141617</v>
      </c>
      <c r="B17030" s="58" t="s">
        <v>10798</v>
      </c>
    </row>
    <row r="17031" spans="1:2" x14ac:dyDescent="0.25">
      <c r="A17031" s="57">
        <v>80141618</v>
      </c>
      <c r="B17031" s="58" t="s">
        <v>3043</v>
      </c>
    </row>
    <row r="17032" spans="1:2" x14ac:dyDescent="0.25">
      <c r="A17032" s="57">
        <v>80141619</v>
      </c>
      <c r="B17032" s="58" t="s">
        <v>10671</v>
      </c>
    </row>
    <row r="17033" spans="1:2" x14ac:dyDescent="0.25">
      <c r="A17033" s="57">
        <v>80141620</v>
      </c>
      <c r="B17033" s="58" t="s">
        <v>13466</v>
      </c>
    </row>
    <row r="17034" spans="1:2" x14ac:dyDescent="0.25">
      <c r="A17034" s="57">
        <v>80141621</v>
      </c>
      <c r="B17034" s="58" t="s">
        <v>9709</v>
      </c>
    </row>
    <row r="17035" spans="1:2" x14ac:dyDescent="0.25">
      <c r="A17035" s="57">
        <v>80141622</v>
      </c>
      <c r="B17035" s="58" t="s">
        <v>11334</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4849</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12536</v>
      </c>
    </row>
    <row r="17042" spans="1:2" x14ac:dyDescent="0.25">
      <c r="A17042" s="57">
        <v>80141802</v>
      </c>
      <c r="B17042" s="58" t="s">
        <v>12598</v>
      </c>
    </row>
    <row r="17043" spans="1:2" x14ac:dyDescent="0.25">
      <c r="A17043" s="57">
        <v>80141803</v>
      </c>
      <c r="B17043" s="58" t="s">
        <v>6491</v>
      </c>
    </row>
    <row r="17044" spans="1:2" x14ac:dyDescent="0.25">
      <c r="A17044" s="57">
        <v>80141901</v>
      </c>
      <c r="B17044" s="58" t="s">
        <v>10284</v>
      </c>
    </row>
    <row r="17045" spans="1:2" x14ac:dyDescent="0.25">
      <c r="A17045" s="57">
        <v>80141902</v>
      </c>
      <c r="B17045" s="58" t="s">
        <v>12605</v>
      </c>
    </row>
    <row r="17046" spans="1:2" x14ac:dyDescent="0.25">
      <c r="A17046" s="57">
        <v>80141903</v>
      </c>
      <c r="B17046" s="58" t="s">
        <v>14097</v>
      </c>
    </row>
    <row r="17047" spans="1:2" x14ac:dyDescent="0.25">
      <c r="A17047" s="57">
        <v>80151501</v>
      </c>
      <c r="B17047" s="58" t="s">
        <v>13529</v>
      </c>
    </row>
    <row r="17048" spans="1:2" x14ac:dyDescent="0.25">
      <c r="A17048" s="57">
        <v>80151502</v>
      </c>
      <c r="B17048" s="58" t="s">
        <v>7370</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11074</v>
      </c>
    </row>
    <row r="17053" spans="1:2" x14ac:dyDescent="0.25">
      <c r="A17053" s="57">
        <v>80151602</v>
      </c>
      <c r="B17053" s="58" t="s">
        <v>8902</v>
      </c>
    </row>
    <row r="17054" spans="1:2" x14ac:dyDescent="0.25">
      <c r="A17054" s="57">
        <v>80151603</v>
      </c>
      <c r="B17054" s="58" t="s">
        <v>6651</v>
      </c>
    </row>
    <row r="17055" spans="1:2" x14ac:dyDescent="0.25">
      <c r="A17055" s="57">
        <v>80151604</v>
      </c>
      <c r="B17055" s="58" t="s">
        <v>13926</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11670</v>
      </c>
    </row>
    <row r="17060" spans="1:2" x14ac:dyDescent="0.25">
      <c r="A17060" s="57">
        <v>80161505</v>
      </c>
      <c r="B17060" s="58" t="s">
        <v>6517</v>
      </c>
    </row>
    <row r="17061" spans="1:2" x14ac:dyDescent="0.25">
      <c r="A17061" s="57">
        <v>80161506</v>
      </c>
      <c r="B17061" s="58" t="s">
        <v>12504</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12752</v>
      </c>
    </row>
    <row r="17070" spans="1:2" x14ac:dyDescent="0.25">
      <c r="A17070" s="57">
        <v>81101505</v>
      </c>
      <c r="B17070" s="58" t="s">
        <v>254</v>
      </c>
    </row>
    <row r="17071" spans="1:2" x14ac:dyDescent="0.25">
      <c r="A17071" s="57">
        <v>81101506</v>
      </c>
      <c r="B17071" s="58" t="s">
        <v>12623</v>
      </c>
    </row>
    <row r="17072" spans="1:2" x14ac:dyDescent="0.25">
      <c r="A17072" s="57">
        <v>81101507</v>
      </c>
      <c r="B17072" s="58" t="s">
        <v>5929</v>
      </c>
    </row>
    <row r="17073" spans="1:2" x14ac:dyDescent="0.25">
      <c r="A17073" s="57">
        <v>81101508</v>
      </c>
      <c r="B17073" s="58" t="s">
        <v>18603</v>
      </c>
    </row>
    <row r="17074" spans="1:2" x14ac:dyDescent="0.25">
      <c r="A17074" s="57">
        <v>81101509</v>
      </c>
      <c r="B17074" s="58" t="s">
        <v>9573</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5079</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12217</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6103</v>
      </c>
    </row>
    <row r="17088" spans="1:2" x14ac:dyDescent="0.25">
      <c r="A17088" s="57">
        <v>81101902</v>
      </c>
      <c r="B17088" s="58" t="s">
        <v>11727</v>
      </c>
    </row>
    <row r="17089" spans="1:2" x14ac:dyDescent="0.25">
      <c r="A17089" s="57">
        <v>81102001</v>
      </c>
      <c r="B17089" s="58" t="s">
        <v>11467</v>
      </c>
    </row>
    <row r="17090" spans="1:2" x14ac:dyDescent="0.25">
      <c r="A17090" s="57">
        <v>81102101</v>
      </c>
      <c r="B17090" s="58" t="s">
        <v>13115</v>
      </c>
    </row>
    <row r="17091" spans="1:2" x14ac:dyDescent="0.25">
      <c r="A17091" s="57">
        <v>81102201</v>
      </c>
      <c r="B17091" s="58" t="s">
        <v>11226</v>
      </c>
    </row>
    <row r="17092" spans="1:2" x14ac:dyDescent="0.25">
      <c r="A17092" s="57">
        <v>81102202</v>
      </c>
      <c r="B17092" s="58" t="s">
        <v>8661</v>
      </c>
    </row>
    <row r="17093" spans="1:2" x14ac:dyDescent="0.25">
      <c r="A17093" s="57">
        <v>81102203</v>
      </c>
      <c r="B17093" s="58" t="s">
        <v>5093</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5892</v>
      </c>
    </row>
    <row r="17098" spans="1:2" x14ac:dyDescent="0.25">
      <c r="A17098" s="57">
        <v>81111504</v>
      </c>
      <c r="B17098" s="58" t="s">
        <v>13736</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10712</v>
      </c>
    </row>
    <row r="17104" spans="1:2" x14ac:dyDescent="0.25">
      <c r="A17104" s="57">
        <v>81111510</v>
      </c>
      <c r="B17104" s="58" t="s">
        <v>10068</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11890</v>
      </c>
    </row>
    <row r="17110" spans="1:2" x14ac:dyDescent="0.25">
      <c r="A17110" s="57">
        <v>81111606</v>
      </c>
      <c r="B17110" s="58" t="s">
        <v>12816</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11790</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12262</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16024</v>
      </c>
    </row>
    <row r="17125" spans="1:2" x14ac:dyDescent="0.25">
      <c r="A17125" s="57">
        <v>81111803</v>
      </c>
      <c r="B17125" s="58" t="s">
        <v>6282</v>
      </c>
    </row>
    <row r="17126" spans="1:2" x14ac:dyDescent="0.25">
      <c r="A17126" s="57">
        <v>81111804</v>
      </c>
      <c r="B17126" s="58" t="s">
        <v>9242</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12862</v>
      </c>
    </row>
    <row r="17130" spans="1:2" x14ac:dyDescent="0.25">
      <c r="A17130" s="57">
        <v>81111808</v>
      </c>
      <c r="B17130" s="58" t="s">
        <v>11881</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14642</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15821</v>
      </c>
    </row>
    <row r="17138" spans="1:2" x14ac:dyDescent="0.25">
      <c r="A17138" s="57">
        <v>81111902</v>
      </c>
      <c r="B17138" s="58" t="s">
        <v>12115</v>
      </c>
    </row>
    <row r="17139" spans="1:2" x14ac:dyDescent="0.25">
      <c r="A17139" s="57">
        <v>81112001</v>
      </c>
      <c r="B17139" s="58" t="s">
        <v>13745</v>
      </c>
    </row>
    <row r="17140" spans="1:2" x14ac:dyDescent="0.25">
      <c r="A17140" s="57">
        <v>81112002</v>
      </c>
      <c r="B17140" s="58" t="s">
        <v>8005</v>
      </c>
    </row>
    <row r="17141" spans="1:2" x14ac:dyDescent="0.25">
      <c r="A17141" s="57">
        <v>81112003</v>
      </c>
      <c r="B17141" s="58" t="s">
        <v>17264</v>
      </c>
    </row>
    <row r="17142" spans="1:2" x14ac:dyDescent="0.25">
      <c r="A17142" s="57">
        <v>81112004</v>
      </c>
      <c r="B17142" s="58" t="s">
        <v>13295</v>
      </c>
    </row>
    <row r="17143" spans="1:2" x14ac:dyDescent="0.25">
      <c r="A17143" s="57">
        <v>81112005</v>
      </c>
      <c r="B17143" s="58" t="s">
        <v>12626</v>
      </c>
    </row>
    <row r="17144" spans="1:2" x14ac:dyDescent="0.25">
      <c r="A17144" s="57">
        <v>81112006</v>
      </c>
      <c r="B17144" s="58" t="s">
        <v>5721</v>
      </c>
    </row>
    <row r="17145" spans="1:2" x14ac:dyDescent="0.25">
      <c r="A17145" s="57">
        <v>81112007</v>
      </c>
      <c r="B17145" s="58" t="s">
        <v>4781</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14265</v>
      </c>
    </row>
    <row r="17151" spans="1:2" x14ac:dyDescent="0.25">
      <c r="A17151" s="57">
        <v>81112103</v>
      </c>
      <c r="B17151" s="58" t="s">
        <v>5226</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9035</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5743</v>
      </c>
    </row>
    <row r="17158" spans="1:2" x14ac:dyDescent="0.25">
      <c r="A17158" s="57">
        <v>81121501</v>
      </c>
      <c r="B17158" s="58" t="s">
        <v>14010</v>
      </c>
    </row>
    <row r="17159" spans="1:2" x14ac:dyDescent="0.25">
      <c r="A17159" s="57">
        <v>81121502</v>
      </c>
      <c r="B17159" s="58" t="s">
        <v>4746</v>
      </c>
    </row>
    <row r="17160" spans="1:2" x14ac:dyDescent="0.25">
      <c r="A17160" s="57">
        <v>81121503</v>
      </c>
      <c r="B17160" s="58" t="s">
        <v>13406</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11958</v>
      </c>
    </row>
    <row r="17167" spans="1:2" x14ac:dyDescent="0.25">
      <c r="A17167" s="57">
        <v>81121606</v>
      </c>
      <c r="B17167" s="58" t="s">
        <v>8876</v>
      </c>
    </row>
    <row r="17168" spans="1:2" x14ac:dyDescent="0.25">
      <c r="A17168" s="57">
        <v>81121607</v>
      </c>
      <c r="B17168" s="58" t="s">
        <v>11110</v>
      </c>
    </row>
    <row r="17169" spans="1:2" x14ac:dyDescent="0.25">
      <c r="A17169" s="57">
        <v>81131501</v>
      </c>
      <c r="B17169" s="58" t="s">
        <v>17300</v>
      </c>
    </row>
    <row r="17170" spans="1:2" x14ac:dyDescent="0.25">
      <c r="A17170" s="57">
        <v>81131502</v>
      </c>
      <c r="B17170" s="58" t="s">
        <v>14150</v>
      </c>
    </row>
    <row r="17171" spans="1:2" x14ac:dyDescent="0.25">
      <c r="A17171" s="57">
        <v>81131503</v>
      </c>
      <c r="B17171" s="58" t="s">
        <v>8750</v>
      </c>
    </row>
    <row r="17172" spans="1:2" x14ac:dyDescent="0.25">
      <c r="A17172" s="57">
        <v>81131504</v>
      </c>
      <c r="B17172" s="58" t="s">
        <v>12446</v>
      </c>
    </row>
    <row r="17173" spans="1:2" x14ac:dyDescent="0.25">
      <c r="A17173" s="57">
        <v>81131505</v>
      </c>
      <c r="B17173" s="58" t="s">
        <v>256</v>
      </c>
    </row>
    <row r="17174" spans="1:2" x14ac:dyDescent="0.25">
      <c r="A17174" s="57">
        <v>81141501</v>
      </c>
      <c r="B17174" s="58" t="s">
        <v>12454</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5934</v>
      </c>
    </row>
    <row r="17179" spans="1:2" x14ac:dyDescent="0.25">
      <c r="A17179" s="57">
        <v>81141506</v>
      </c>
      <c r="B17179" s="58" t="s">
        <v>3265</v>
      </c>
    </row>
    <row r="17180" spans="1:2" x14ac:dyDescent="0.25">
      <c r="A17180" s="57">
        <v>81141601</v>
      </c>
      <c r="B17180" s="58" t="s">
        <v>9485</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6245</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5679</v>
      </c>
    </row>
    <row r="17188" spans="1:2" x14ac:dyDescent="0.25">
      <c r="A17188" s="57">
        <v>81141703</v>
      </c>
      <c r="B17188" s="58" t="s">
        <v>6318</v>
      </c>
    </row>
    <row r="17189" spans="1:2" x14ac:dyDescent="0.25">
      <c r="A17189" s="57">
        <v>81141704</v>
      </c>
      <c r="B17189" s="58" t="s">
        <v>10555</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14468</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12291</v>
      </c>
    </row>
    <row r="17200" spans="1:2" x14ac:dyDescent="0.25">
      <c r="A17200" s="57">
        <v>81151601</v>
      </c>
      <c r="B17200" s="58" t="s">
        <v>15223</v>
      </c>
    </row>
    <row r="17201" spans="1:2" x14ac:dyDescent="0.25">
      <c r="A17201" s="57">
        <v>81151602</v>
      </c>
      <c r="B17201" s="58" t="s">
        <v>4751</v>
      </c>
    </row>
    <row r="17202" spans="1:2" x14ac:dyDescent="0.25">
      <c r="A17202" s="57">
        <v>81151603</v>
      </c>
      <c r="B17202" s="58" t="s">
        <v>9907</v>
      </c>
    </row>
    <row r="17203" spans="1:2" x14ac:dyDescent="0.25">
      <c r="A17203" s="57">
        <v>81151604</v>
      </c>
      <c r="B17203" s="58" t="s">
        <v>3848</v>
      </c>
    </row>
    <row r="17204" spans="1:2" x14ac:dyDescent="0.25">
      <c r="A17204" s="57">
        <v>81151701</v>
      </c>
      <c r="B17204" s="58" t="s">
        <v>12876</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14018</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11576</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6077</v>
      </c>
    </row>
    <row r="17220" spans="1:2" x14ac:dyDescent="0.25">
      <c r="A17220" s="57">
        <v>82101502</v>
      </c>
      <c r="B17220" s="58" t="s">
        <v>7231</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12615</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12872</v>
      </c>
    </row>
    <row r="17228" spans="1:2" x14ac:dyDescent="0.25">
      <c r="A17228" s="57">
        <v>82101602</v>
      </c>
      <c r="B17228" s="58" t="s">
        <v>14434</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10766</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13081</v>
      </c>
    </row>
    <row r="17236" spans="1:2" x14ac:dyDescent="0.25">
      <c r="A17236" s="57">
        <v>82101903</v>
      </c>
      <c r="B17236" s="58" t="s">
        <v>10943</v>
      </c>
    </row>
    <row r="17237" spans="1:2" x14ac:dyDescent="0.25">
      <c r="A17237" s="57">
        <v>82101904</v>
      </c>
      <c r="B17237" s="58" t="s">
        <v>4461</v>
      </c>
    </row>
    <row r="17238" spans="1:2" x14ac:dyDescent="0.25">
      <c r="A17238" s="57">
        <v>82101905</v>
      </c>
      <c r="B17238" s="58" t="s">
        <v>13853</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10564</v>
      </c>
    </row>
    <row r="17243" spans="1:2" x14ac:dyDescent="0.25">
      <c r="A17243" s="57">
        <v>82111602</v>
      </c>
      <c r="B17243" s="58" t="s">
        <v>4080</v>
      </c>
    </row>
    <row r="17244" spans="1:2" x14ac:dyDescent="0.25">
      <c r="A17244" s="57">
        <v>82111603</v>
      </c>
      <c r="B17244" s="58" t="s">
        <v>9959</v>
      </c>
    </row>
    <row r="17245" spans="1:2" x14ac:dyDescent="0.25">
      <c r="A17245" s="57">
        <v>82111604</v>
      </c>
      <c r="B17245" s="58" t="s">
        <v>13539</v>
      </c>
    </row>
    <row r="17246" spans="1:2" x14ac:dyDescent="0.25">
      <c r="A17246" s="57">
        <v>82111701</v>
      </c>
      <c r="B17246" s="58" t="s">
        <v>10442</v>
      </c>
    </row>
    <row r="17247" spans="1:2" x14ac:dyDescent="0.25">
      <c r="A17247" s="57">
        <v>82111702</v>
      </c>
      <c r="B17247" s="58" t="s">
        <v>7024</v>
      </c>
    </row>
    <row r="17248" spans="1:2" x14ac:dyDescent="0.25">
      <c r="A17248" s="57">
        <v>82111703</v>
      </c>
      <c r="B17248" s="58" t="s">
        <v>18043</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13279</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12002</v>
      </c>
    </row>
    <row r="17256" spans="1:2" x14ac:dyDescent="0.25">
      <c r="A17256" s="57">
        <v>82111902</v>
      </c>
      <c r="B17256" s="58" t="s">
        <v>17640</v>
      </c>
    </row>
    <row r="17257" spans="1:2" x14ac:dyDescent="0.25">
      <c r="A17257" s="57">
        <v>82111903</v>
      </c>
      <c r="B17257" s="58" t="s">
        <v>7694</v>
      </c>
    </row>
    <row r="17258" spans="1:2" x14ac:dyDescent="0.25">
      <c r="A17258" s="57">
        <v>82111904</v>
      </c>
      <c r="B17258" s="58" t="s">
        <v>15798</v>
      </c>
    </row>
    <row r="17259" spans="1:2" x14ac:dyDescent="0.25">
      <c r="A17259" s="57">
        <v>82121501</v>
      </c>
      <c r="B17259" s="58" t="s">
        <v>4748</v>
      </c>
    </row>
    <row r="17260" spans="1:2" x14ac:dyDescent="0.25">
      <c r="A17260" s="57">
        <v>82121502</v>
      </c>
      <c r="B17260" s="58" t="s">
        <v>10160</v>
      </c>
    </row>
    <row r="17261" spans="1:2" x14ac:dyDescent="0.25">
      <c r="A17261" s="57">
        <v>82121503</v>
      </c>
      <c r="B17261" s="58" t="s">
        <v>12532</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12367</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14941</v>
      </c>
    </row>
    <row r="17271" spans="1:2" x14ac:dyDescent="0.25">
      <c r="A17271" s="57">
        <v>82121601</v>
      </c>
      <c r="B17271" s="58" t="s">
        <v>7558</v>
      </c>
    </row>
    <row r="17272" spans="1:2" x14ac:dyDescent="0.25">
      <c r="A17272" s="57">
        <v>82121602</v>
      </c>
      <c r="B17272" s="58" t="s">
        <v>15220</v>
      </c>
    </row>
    <row r="17273" spans="1:2" x14ac:dyDescent="0.25">
      <c r="A17273" s="57">
        <v>82121603</v>
      </c>
      <c r="B17273" s="58" t="s">
        <v>11891</v>
      </c>
    </row>
    <row r="17274" spans="1:2" x14ac:dyDescent="0.25">
      <c r="A17274" s="57">
        <v>82121701</v>
      </c>
      <c r="B17274" s="58" t="s">
        <v>5801</v>
      </c>
    </row>
    <row r="17275" spans="1:2" x14ac:dyDescent="0.25">
      <c r="A17275" s="57">
        <v>82121702</v>
      </c>
      <c r="B17275" s="58" t="s">
        <v>12259</v>
      </c>
    </row>
    <row r="17276" spans="1:2" x14ac:dyDescent="0.25">
      <c r="A17276" s="57">
        <v>82121801</v>
      </c>
      <c r="B17276" s="58" t="s">
        <v>13089</v>
      </c>
    </row>
    <row r="17277" spans="1:2" x14ac:dyDescent="0.25">
      <c r="A17277" s="57">
        <v>82121802</v>
      </c>
      <c r="B17277" s="58" t="s">
        <v>11151</v>
      </c>
    </row>
    <row r="17278" spans="1:2" x14ac:dyDescent="0.25">
      <c r="A17278" s="57">
        <v>82121901</v>
      </c>
      <c r="B17278" s="58" t="s">
        <v>15780</v>
      </c>
    </row>
    <row r="17279" spans="1:2" x14ac:dyDescent="0.25">
      <c r="A17279" s="57">
        <v>82121902</v>
      </c>
      <c r="B17279" s="58" t="s">
        <v>4801</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13613</v>
      </c>
    </row>
    <row r="17285" spans="1:2" x14ac:dyDescent="0.25">
      <c r="A17285" s="57">
        <v>82121908</v>
      </c>
      <c r="B17285" s="58" t="s">
        <v>6054</v>
      </c>
    </row>
    <row r="17286" spans="1:2" x14ac:dyDescent="0.25">
      <c r="A17286" s="57">
        <v>82131501</v>
      </c>
      <c r="B17286" s="58" t="s">
        <v>17977</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6011</v>
      </c>
    </row>
    <row r="17292" spans="1:2" x14ac:dyDescent="0.25">
      <c r="A17292" s="57">
        <v>82131603</v>
      </c>
      <c r="B17292" s="58" t="s">
        <v>13804</v>
      </c>
    </row>
    <row r="17293" spans="1:2" x14ac:dyDescent="0.25">
      <c r="A17293" s="57">
        <v>82131604</v>
      </c>
      <c r="B17293" s="58" t="s">
        <v>2657</v>
      </c>
    </row>
    <row r="17294" spans="1:2" x14ac:dyDescent="0.25">
      <c r="A17294" s="57">
        <v>82141501</v>
      </c>
      <c r="B17294" s="58" t="s">
        <v>14746</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14673</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10426</v>
      </c>
    </row>
    <row r="17302" spans="1:2" x14ac:dyDescent="0.25">
      <c r="A17302" s="57">
        <v>82141602</v>
      </c>
      <c r="B17302" s="58" t="s">
        <v>5937</v>
      </c>
    </row>
    <row r="17303" spans="1:2" x14ac:dyDescent="0.25">
      <c r="A17303" s="57">
        <v>82151501</v>
      </c>
      <c r="B17303" s="58" t="s">
        <v>1012</v>
      </c>
    </row>
    <row r="17304" spans="1:2" x14ac:dyDescent="0.25">
      <c r="A17304" s="57">
        <v>82151502</v>
      </c>
      <c r="B17304" s="58" t="s">
        <v>9018</v>
      </c>
    </row>
    <row r="17305" spans="1:2" x14ac:dyDescent="0.25">
      <c r="A17305" s="57">
        <v>82151503</v>
      </c>
      <c r="B17305" s="58" t="s">
        <v>2463</v>
      </c>
    </row>
    <row r="17306" spans="1:2" x14ac:dyDescent="0.25">
      <c r="A17306" s="57">
        <v>82151504</v>
      </c>
      <c r="B17306" s="58" t="s">
        <v>9251</v>
      </c>
    </row>
    <row r="17307" spans="1:2" x14ac:dyDescent="0.25">
      <c r="A17307" s="57">
        <v>82151505</v>
      </c>
      <c r="B17307" s="58" t="s">
        <v>14456</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11538</v>
      </c>
    </row>
    <row r="17312" spans="1:2" x14ac:dyDescent="0.25">
      <c r="A17312" s="57">
        <v>82151602</v>
      </c>
      <c r="B17312" s="58" t="s">
        <v>15298</v>
      </c>
    </row>
    <row r="17313" spans="1:2" x14ac:dyDescent="0.25">
      <c r="A17313" s="57">
        <v>82151603</v>
      </c>
      <c r="B17313" s="58" t="s">
        <v>12976</v>
      </c>
    </row>
    <row r="17314" spans="1:2" x14ac:dyDescent="0.25">
      <c r="A17314" s="57">
        <v>82151604</v>
      </c>
      <c r="B17314" s="58" t="s">
        <v>11637</v>
      </c>
    </row>
    <row r="17315" spans="1:2" x14ac:dyDescent="0.25">
      <c r="A17315" s="57">
        <v>82151701</v>
      </c>
      <c r="B17315" s="58" t="s">
        <v>18452</v>
      </c>
    </row>
    <row r="17316" spans="1:2" x14ac:dyDescent="0.25">
      <c r="A17316" s="57">
        <v>82151702</v>
      </c>
      <c r="B17316" s="58" t="s">
        <v>11315</v>
      </c>
    </row>
    <row r="17317" spans="1:2" x14ac:dyDescent="0.25">
      <c r="A17317" s="57">
        <v>82151703</v>
      </c>
      <c r="B17317" s="58" t="s">
        <v>16033</v>
      </c>
    </row>
    <row r="17318" spans="1:2" x14ac:dyDescent="0.25">
      <c r="A17318" s="57">
        <v>82151704</v>
      </c>
      <c r="B17318" s="58" t="s">
        <v>8894</v>
      </c>
    </row>
    <row r="17319" spans="1:2" x14ac:dyDescent="0.25">
      <c r="A17319" s="57">
        <v>82151705</v>
      </c>
      <c r="B17319" s="58" t="s">
        <v>9103</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13917</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10650</v>
      </c>
    </row>
    <row r="17328" spans="1:2" x14ac:dyDescent="0.25">
      <c r="A17328" s="57">
        <v>83101508</v>
      </c>
      <c r="B17328" s="58" t="s">
        <v>14428</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11369</v>
      </c>
    </row>
    <row r="17332" spans="1:2" x14ac:dyDescent="0.25">
      <c r="A17332" s="57">
        <v>83101602</v>
      </c>
      <c r="B17332" s="58" t="s">
        <v>8815</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6229</v>
      </c>
    </row>
    <row r="17336" spans="1:2" x14ac:dyDescent="0.25">
      <c r="A17336" s="57">
        <v>83101801</v>
      </c>
      <c r="B17336" s="58" t="s">
        <v>13055</v>
      </c>
    </row>
    <row r="17337" spans="1:2" x14ac:dyDescent="0.25">
      <c r="A17337" s="57">
        <v>83101802</v>
      </c>
      <c r="B17337" s="58" t="s">
        <v>11247</v>
      </c>
    </row>
    <row r="17338" spans="1:2" x14ac:dyDescent="0.25">
      <c r="A17338" s="57">
        <v>83101803</v>
      </c>
      <c r="B17338" s="58" t="s">
        <v>10993</v>
      </c>
    </row>
    <row r="17339" spans="1:2" x14ac:dyDescent="0.25">
      <c r="A17339" s="57">
        <v>83101804</v>
      </c>
      <c r="B17339" s="58" t="s">
        <v>13990</v>
      </c>
    </row>
    <row r="17340" spans="1:2" x14ac:dyDescent="0.25">
      <c r="A17340" s="57">
        <v>83101805</v>
      </c>
      <c r="B17340" s="58" t="s">
        <v>9621</v>
      </c>
    </row>
    <row r="17341" spans="1:2" x14ac:dyDescent="0.25">
      <c r="A17341" s="57">
        <v>83101806</v>
      </c>
      <c r="B17341" s="58" t="s">
        <v>6094</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14758</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13492</v>
      </c>
    </row>
    <row r="17353" spans="1:2" x14ac:dyDescent="0.25">
      <c r="A17353" s="57">
        <v>83111506</v>
      </c>
      <c r="B17353" s="58" t="s">
        <v>12917</v>
      </c>
    </row>
    <row r="17354" spans="1:2" x14ac:dyDescent="0.25">
      <c r="A17354" s="57">
        <v>83111507</v>
      </c>
      <c r="B17354" s="58" t="s">
        <v>17984</v>
      </c>
    </row>
    <row r="17355" spans="1:2" x14ac:dyDescent="0.25">
      <c r="A17355" s="57">
        <v>83111508</v>
      </c>
      <c r="B17355" s="58" t="s">
        <v>5962</v>
      </c>
    </row>
    <row r="17356" spans="1:2" x14ac:dyDescent="0.25">
      <c r="A17356" s="57">
        <v>83111510</v>
      </c>
      <c r="B17356" s="58" t="s">
        <v>6634</v>
      </c>
    </row>
    <row r="17357" spans="1:2" x14ac:dyDescent="0.25">
      <c r="A17357" s="57">
        <v>83111511</v>
      </c>
      <c r="B17357" s="58" t="s">
        <v>11587</v>
      </c>
    </row>
    <row r="17358" spans="1:2" x14ac:dyDescent="0.25">
      <c r="A17358" s="57">
        <v>83111601</v>
      </c>
      <c r="B17358" s="58" t="s">
        <v>14441</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14290</v>
      </c>
    </row>
    <row r="17362" spans="1:2" x14ac:dyDescent="0.25">
      <c r="A17362" s="57">
        <v>83111605</v>
      </c>
      <c r="B17362" s="58" t="s">
        <v>8076</v>
      </c>
    </row>
    <row r="17363" spans="1:2" x14ac:dyDescent="0.25">
      <c r="A17363" s="57">
        <v>83111701</v>
      </c>
      <c r="B17363" s="58" t="s">
        <v>9917</v>
      </c>
    </row>
    <row r="17364" spans="1:2" x14ac:dyDescent="0.25">
      <c r="A17364" s="57">
        <v>83111702</v>
      </c>
      <c r="B17364" s="58" t="s">
        <v>9711</v>
      </c>
    </row>
    <row r="17365" spans="1:2" x14ac:dyDescent="0.25">
      <c r="A17365" s="57">
        <v>83111703</v>
      </c>
      <c r="B17365" s="58" t="s">
        <v>4838</v>
      </c>
    </row>
    <row r="17366" spans="1:2" x14ac:dyDescent="0.25">
      <c r="A17366" s="57">
        <v>83111801</v>
      </c>
      <c r="B17366" s="58" t="s">
        <v>10970</v>
      </c>
    </row>
    <row r="17367" spans="1:2" x14ac:dyDescent="0.25">
      <c r="A17367" s="57">
        <v>83111802</v>
      </c>
      <c r="B17367" s="58" t="s">
        <v>9036</v>
      </c>
    </row>
    <row r="17368" spans="1:2" x14ac:dyDescent="0.25">
      <c r="A17368" s="57">
        <v>83111803</v>
      </c>
      <c r="B17368" s="58" t="s">
        <v>5215</v>
      </c>
    </row>
    <row r="17369" spans="1:2" x14ac:dyDescent="0.25">
      <c r="A17369" s="57">
        <v>83111804</v>
      </c>
      <c r="B17369" s="58" t="s">
        <v>13232</v>
      </c>
    </row>
    <row r="17370" spans="1:2" x14ac:dyDescent="0.25">
      <c r="A17370" s="57">
        <v>83111901</v>
      </c>
      <c r="B17370" s="58" t="s">
        <v>5724</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10805</v>
      </c>
    </row>
    <row r="17375" spans="1:2" x14ac:dyDescent="0.25">
      <c r="A17375" s="57">
        <v>83112201</v>
      </c>
      <c r="B17375" s="58" t="s">
        <v>10913</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17593</v>
      </c>
    </row>
    <row r="17380" spans="1:2" x14ac:dyDescent="0.25">
      <c r="A17380" s="57">
        <v>83112301</v>
      </c>
      <c r="B17380" s="58" t="s">
        <v>13495</v>
      </c>
    </row>
    <row r="17381" spans="1:2" x14ac:dyDescent="0.25">
      <c r="A17381" s="57">
        <v>83112302</v>
      </c>
      <c r="B17381" s="58" t="s">
        <v>12528</v>
      </c>
    </row>
    <row r="17382" spans="1:2" x14ac:dyDescent="0.25">
      <c r="A17382" s="57">
        <v>83112303</v>
      </c>
      <c r="B17382" s="58" t="s">
        <v>14651</v>
      </c>
    </row>
    <row r="17383" spans="1:2" x14ac:dyDescent="0.25">
      <c r="A17383" s="57">
        <v>83112304</v>
      </c>
      <c r="B17383" s="58" t="s">
        <v>7672</v>
      </c>
    </row>
    <row r="17384" spans="1:2" x14ac:dyDescent="0.25">
      <c r="A17384" s="57">
        <v>83112401</v>
      </c>
      <c r="B17384" s="58" t="s">
        <v>15645</v>
      </c>
    </row>
    <row r="17385" spans="1:2" x14ac:dyDescent="0.25">
      <c r="A17385" s="57">
        <v>83112402</v>
      </c>
      <c r="B17385" s="58" t="s">
        <v>6204</v>
      </c>
    </row>
    <row r="17386" spans="1:2" x14ac:dyDescent="0.25">
      <c r="A17386" s="57">
        <v>83112403</v>
      </c>
      <c r="B17386" s="58" t="s">
        <v>8268</v>
      </c>
    </row>
    <row r="17387" spans="1:2" x14ac:dyDescent="0.25">
      <c r="A17387" s="57">
        <v>83112404</v>
      </c>
      <c r="B17387" s="58" t="s">
        <v>15695</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12616</v>
      </c>
    </row>
    <row r="17393" spans="1:2" x14ac:dyDescent="0.25">
      <c r="A17393" s="57">
        <v>83112504</v>
      </c>
      <c r="B17393" s="58" t="s">
        <v>8434</v>
      </c>
    </row>
    <row r="17394" spans="1:2" x14ac:dyDescent="0.25">
      <c r="A17394" s="57">
        <v>83112505</v>
      </c>
      <c r="B17394" s="58" t="s">
        <v>11963</v>
      </c>
    </row>
    <row r="17395" spans="1:2" x14ac:dyDescent="0.25">
      <c r="A17395" s="57">
        <v>83112601</v>
      </c>
      <c r="B17395" s="58" t="s">
        <v>10509</v>
      </c>
    </row>
    <row r="17396" spans="1:2" x14ac:dyDescent="0.25">
      <c r="A17396" s="57">
        <v>83112602</v>
      </c>
      <c r="B17396" s="58" t="s">
        <v>544</v>
      </c>
    </row>
    <row r="17397" spans="1:2" x14ac:dyDescent="0.25">
      <c r="A17397" s="57">
        <v>83112603</v>
      </c>
      <c r="B17397" s="58" t="s">
        <v>11527</v>
      </c>
    </row>
    <row r="17398" spans="1:2" x14ac:dyDescent="0.25">
      <c r="A17398" s="57">
        <v>83112604</v>
      </c>
      <c r="B17398" s="58" t="s">
        <v>5035</v>
      </c>
    </row>
    <row r="17399" spans="1:2" x14ac:dyDescent="0.25">
      <c r="A17399" s="57">
        <v>83112605</v>
      </c>
      <c r="B17399" s="58" t="s">
        <v>13520</v>
      </c>
    </row>
    <row r="17400" spans="1:2" x14ac:dyDescent="0.25">
      <c r="A17400" s="57">
        <v>83121501</v>
      </c>
      <c r="B17400" s="58" t="s">
        <v>18820</v>
      </c>
    </row>
    <row r="17401" spans="1:2" x14ac:dyDescent="0.25">
      <c r="A17401" s="57">
        <v>83121502</v>
      </c>
      <c r="B17401" s="58" t="s">
        <v>6221</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13727</v>
      </c>
    </row>
    <row r="17408" spans="1:2" x14ac:dyDescent="0.25">
      <c r="A17408" s="57">
        <v>83121605</v>
      </c>
      <c r="B17408" s="58" t="s">
        <v>13360</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11702</v>
      </c>
    </row>
    <row r="17413" spans="1:2" x14ac:dyDescent="0.25">
      <c r="A17413" s="57">
        <v>83121704</v>
      </c>
      <c r="B17413" s="58" t="s">
        <v>9593</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13913</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10141</v>
      </c>
    </row>
    <row r="17420" spans="1:2" x14ac:dyDescent="0.25">
      <c r="A17420" s="57">
        <v>84101604</v>
      </c>
      <c r="B17420" s="58" t="s">
        <v>13175</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10069</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4201</v>
      </c>
    </row>
    <row r="17428" spans="1:2" x14ac:dyDescent="0.25">
      <c r="A17428" s="57">
        <v>84111503</v>
      </c>
      <c r="B17428" s="58" t="s">
        <v>9189</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6045</v>
      </c>
    </row>
    <row r="17435" spans="1:2" x14ac:dyDescent="0.25">
      <c r="A17435" s="57">
        <v>84111603</v>
      </c>
      <c r="B17435" s="58" t="s">
        <v>8036</v>
      </c>
    </row>
    <row r="17436" spans="1:2" x14ac:dyDescent="0.25">
      <c r="A17436" s="57">
        <v>84111701</v>
      </c>
      <c r="B17436" s="58" t="s">
        <v>9807</v>
      </c>
    </row>
    <row r="17437" spans="1:2" x14ac:dyDescent="0.25">
      <c r="A17437" s="57">
        <v>84111702</v>
      </c>
      <c r="B17437" s="58" t="s">
        <v>12094</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4866</v>
      </c>
    </row>
    <row r="17443" spans="1:2" x14ac:dyDescent="0.25">
      <c r="A17443" s="57">
        <v>84121503</v>
      </c>
      <c r="B17443" s="58" t="s">
        <v>8114</v>
      </c>
    </row>
    <row r="17444" spans="1:2" x14ac:dyDescent="0.25">
      <c r="A17444" s="57">
        <v>84121504</v>
      </c>
      <c r="B17444" s="58" t="s">
        <v>5348</v>
      </c>
    </row>
    <row r="17445" spans="1:2" x14ac:dyDescent="0.25">
      <c r="A17445" s="57">
        <v>84121601</v>
      </c>
      <c r="B17445" s="58" t="s">
        <v>14179</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12972</v>
      </c>
    </row>
    <row r="17450" spans="1:2" x14ac:dyDescent="0.25">
      <c r="A17450" s="57">
        <v>84121606</v>
      </c>
      <c r="B17450" s="58" t="s">
        <v>8113</v>
      </c>
    </row>
    <row r="17451" spans="1:2" x14ac:dyDescent="0.25">
      <c r="A17451" s="57">
        <v>84121607</v>
      </c>
      <c r="B17451" s="58" t="s">
        <v>11301</v>
      </c>
    </row>
    <row r="17452" spans="1:2" x14ac:dyDescent="0.25">
      <c r="A17452" s="57">
        <v>84121701</v>
      </c>
      <c r="B17452" s="58" t="s">
        <v>18260</v>
      </c>
    </row>
    <row r="17453" spans="1:2" x14ac:dyDescent="0.25">
      <c r="A17453" s="57">
        <v>84121702</v>
      </c>
      <c r="B17453" s="58" t="s">
        <v>14385</v>
      </c>
    </row>
    <row r="17454" spans="1:2" x14ac:dyDescent="0.25">
      <c r="A17454" s="57">
        <v>84121703</v>
      </c>
      <c r="B17454" s="58" t="s">
        <v>12452</v>
      </c>
    </row>
    <row r="17455" spans="1:2" x14ac:dyDescent="0.25">
      <c r="A17455" s="57">
        <v>84121704</v>
      </c>
      <c r="B17455" s="58" t="s">
        <v>3645</v>
      </c>
    </row>
    <row r="17456" spans="1:2" x14ac:dyDescent="0.25">
      <c r="A17456" s="57">
        <v>84121705</v>
      </c>
      <c r="B17456" s="58" t="s">
        <v>14680</v>
      </c>
    </row>
    <row r="17457" spans="1:2" x14ac:dyDescent="0.25">
      <c r="A17457" s="57">
        <v>84121801</v>
      </c>
      <c r="B17457" s="58" t="s">
        <v>12814</v>
      </c>
    </row>
    <row r="17458" spans="1:2" x14ac:dyDescent="0.25">
      <c r="A17458" s="57">
        <v>84121802</v>
      </c>
      <c r="B17458" s="58" t="s">
        <v>12420</v>
      </c>
    </row>
    <row r="17459" spans="1:2" x14ac:dyDescent="0.25">
      <c r="A17459" s="57">
        <v>84121803</v>
      </c>
      <c r="B17459" s="58" t="s">
        <v>8872</v>
      </c>
    </row>
    <row r="17460" spans="1:2" x14ac:dyDescent="0.25">
      <c r="A17460" s="57">
        <v>84121804</v>
      </c>
      <c r="B17460" s="58" t="s">
        <v>17396</v>
      </c>
    </row>
    <row r="17461" spans="1:2" x14ac:dyDescent="0.25">
      <c r="A17461" s="57">
        <v>84121805</v>
      </c>
      <c r="B17461" s="58" t="s">
        <v>3885</v>
      </c>
    </row>
    <row r="17462" spans="1:2" x14ac:dyDescent="0.25">
      <c r="A17462" s="57">
        <v>84121806</v>
      </c>
      <c r="B17462" s="58" t="s">
        <v>10978</v>
      </c>
    </row>
    <row r="17463" spans="1:2" x14ac:dyDescent="0.25">
      <c r="A17463" s="57">
        <v>84121901</v>
      </c>
      <c r="B17463" s="58" t="s">
        <v>5732</v>
      </c>
    </row>
    <row r="17464" spans="1:2" x14ac:dyDescent="0.25">
      <c r="A17464" s="57">
        <v>84121902</v>
      </c>
      <c r="B17464" s="58" t="s">
        <v>8024</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5917</v>
      </c>
    </row>
    <row r="17468" spans="1:2" x14ac:dyDescent="0.25">
      <c r="A17468" s="57">
        <v>84131502</v>
      </c>
      <c r="B17468" s="58" t="s">
        <v>15627</v>
      </c>
    </row>
    <row r="17469" spans="1:2" x14ac:dyDescent="0.25">
      <c r="A17469" s="57">
        <v>84131503</v>
      </c>
      <c r="B17469" s="58" t="s">
        <v>10389</v>
      </c>
    </row>
    <row r="17470" spans="1:2" x14ac:dyDescent="0.25">
      <c r="A17470" s="57">
        <v>84131504</v>
      </c>
      <c r="B17470" s="58" t="s">
        <v>7893</v>
      </c>
    </row>
    <row r="17471" spans="1:2" x14ac:dyDescent="0.25">
      <c r="A17471" s="57">
        <v>84131505</v>
      </c>
      <c r="B17471" s="58" t="s">
        <v>5881</v>
      </c>
    </row>
    <row r="17472" spans="1:2" x14ac:dyDescent="0.25">
      <c r="A17472" s="57">
        <v>84131506</v>
      </c>
      <c r="B17472" s="58" t="s">
        <v>11681</v>
      </c>
    </row>
    <row r="17473" spans="1:2" x14ac:dyDescent="0.25">
      <c r="A17473" s="57">
        <v>84131507</v>
      </c>
      <c r="B17473" s="58" t="s">
        <v>13742</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12861</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7624</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8391</v>
      </c>
    </row>
    <row r="17485" spans="1:2" x14ac:dyDescent="0.25">
      <c r="A17485" s="57">
        <v>84131602</v>
      </c>
      <c r="B17485" s="58" t="s">
        <v>8952</v>
      </c>
    </row>
    <row r="17486" spans="1:2" x14ac:dyDescent="0.25">
      <c r="A17486" s="57">
        <v>84131603</v>
      </c>
      <c r="B17486" s="58" t="s">
        <v>13661</v>
      </c>
    </row>
    <row r="17487" spans="1:2" x14ac:dyDescent="0.25">
      <c r="A17487" s="57">
        <v>84131604</v>
      </c>
      <c r="B17487" s="58" t="s">
        <v>7562</v>
      </c>
    </row>
    <row r="17488" spans="1:2" x14ac:dyDescent="0.25">
      <c r="A17488" s="57">
        <v>84131605</v>
      </c>
      <c r="B17488" s="58" t="s">
        <v>5860</v>
      </c>
    </row>
    <row r="17489" spans="1:2" x14ac:dyDescent="0.25">
      <c r="A17489" s="57">
        <v>84131606</v>
      </c>
      <c r="B17489" s="58" t="s">
        <v>15434</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13381</v>
      </c>
    </row>
    <row r="17494" spans="1:2" x14ac:dyDescent="0.25">
      <c r="A17494" s="57">
        <v>84131701</v>
      </c>
      <c r="B17494" s="58" t="s">
        <v>4756</v>
      </c>
    </row>
    <row r="17495" spans="1:2" x14ac:dyDescent="0.25">
      <c r="A17495" s="57">
        <v>84131702</v>
      </c>
      <c r="B17495" s="58" t="s">
        <v>10667</v>
      </c>
    </row>
    <row r="17496" spans="1:2" x14ac:dyDescent="0.25">
      <c r="A17496" s="57">
        <v>84131801</v>
      </c>
      <c r="B17496" s="58" t="s">
        <v>16065</v>
      </c>
    </row>
    <row r="17497" spans="1:2" x14ac:dyDescent="0.25">
      <c r="A17497" s="57">
        <v>84131802</v>
      </c>
      <c r="B17497" s="58" t="s">
        <v>12933</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5615</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13792</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5858</v>
      </c>
    </row>
    <row r="17516" spans="1:2" x14ac:dyDescent="0.25">
      <c r="A17516" s="57">
        <v>85101603</v>
      </c>
      <c r="B17516" s="58" t="s">
        <v>8881</v>
      </c>
    </row>
    <row r="17517" spans="1:2" x14ac:dyDescent="0.25">
      <c r="A17517" s="57">
        <v>85101604</v>
      </c>
      <c r="B17517" s="58" t="s">
        <v>4892</v>
      </c>
    </row>
    <row r="17518" spans="1:2" x14ac:dyDescent="0.25">
      <c r="A17518" s="57">
        <v>85101605</v>
      </c>
      <c r="B17518" s="58" t="s">
        <v>2409</v>
      </c>
    </row>
    <row r="17519" spans="1:2" x14ac:dyDescent="0.25">
      <c r="A17519" s="57">
        <v>85101701</v>
      </c>
      <c r="B17519" s="58" t="s">
        <v>8885</v>
      </c>
    </row>
    <row r="17520" spans="1:2" x14ac:dyDescent="0.25">
      <c r="A17520" s="57">
        <v>85101702</v>
      </c>
      <c r="B17520" s="58" t="s">
        <v>15050</v>
      </c>
    </row>
    <row r="17521" spans="1:2" x14ac:dyDescent="0.25">
      <c r="A17521" s="57">
        <v>85101703</v>
      </c>
      <c r="B17521" s="58" t="s">
        <v>5815</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11499</v>
      </c>
    </row>
    <row r="17528" spans="1:2" x14ac:dyDescent="0.25">
      <c r="A17528" s="57">
        <v>85111503</v>
      </c>
      <c r="B17528" s="58" t="s">
        <v>13108</v>
      </c>
    </row>
    <row r="17529" spans="1:2" x14ac:dyDescent="0.25">
      <c r="A17529" s="57">
        <v>85111504</v>
      </c>
      <c r="B17529" s="58" t="s">
        <v>5793</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9288</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5020</v>
      </c>
    </row>
    <row r="17536" spans="1:2" x14ac:dyDescent="0.25">
      <c r="A17536" s="57">
        <v>85111511</v>
      </c>
      <c r="B17536" s="58" t="s">
        <v>10625</v>
      </c>
    </row>
    <row r="17537" spans="1:2" x14ac:dyDescent="0.25">
      <c r="A17537" s="57">
        <v>85111512</v>
      </c>
      <c r="B17537" s="58" t="s">
        <v>14469</v>
      </c>
    </row>
    <row r="17538" spans="1:2" x14ac:dyDescent="0.25">
      <c r="A17538" s="57">
        <v>85111513</v>
      </c>
      <c r="B17538" s="58" t="s">
        <v>5252</v>
      </c>
    </row>
    <row r="17539" spans="1:2" x14ac:dyDescent="0.25">
      <c r="A17539" s="57">
        <v>85111514</v>
      </c>
      <c r="B17539" s="58" t="s">
        <v>18150</v>
      </c>
    </row>
    <row r="17540" spans="1:2" x14ac:dyDescent="0.25">
      <c r="A17540" s="57">
        <v>85111601</v>
      </c>
      <c r="B17540" s="58" t="s">
        <v>14493</v>
      </c>
    </row>
    <row r="17541" spans="1:2" x14ac:dyDescent="0.25">
      <c r="A17541" s="57">
        <v>85111602</v>
      </c>
      <c r="B17541" s="58" t="s">
        <v>9476</v>
      </c>
    </row>
    <row r="17542" spans="1:2" x14ac:dyDescent="0.25">
      <c r="A17542" s="57">
        <v>85111603</v>
      </c>
      <c r="B17542" s="58" t="s">
        <v>11773</v>
      </c>
    </row>
    <row r="17543" spans="1:2" x14ac:dyDescent="0.25">
      <c r="A17543" s="57">
        <v>85111604</v>
      </c>
      <c r="B17543" s="58" t="s">
        <v>16062</v>
      </c>
    </row>
    <row r="17544" spans="1:2" x14ac:dyDescent="0.25">
      <c r="A17544" s="57">
        <v>85111605</v>
      </c>
      <c r="B17544" s="58" t="s">
        <v>13884</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6136</v>
      </c>
    </row>
    <row r="17548" spans="1:2" x14ac:dyDescent="0.25">
      <c r="A17548" s="57">
        <v>85111609</v>
      </c>
      <c r="B17548" s="58" t="s">
        <v>7613</v>
      </c>
    </row>
    <row r="17549" spans="1:2" x14ac:dyDescent="0.25">
      <c r="A17549" s="57">
        <v>85111610</v>
      </c>
      <c r="B17549" s="58" t="s">
        <v>9819</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14444</v>
      </c>
    </row>
    <row r="17554" spans="1:2" x14ac:dyDescent="0.25">
      <c r="A17554" s="57">
        <v>85111615</v>
      </c>
      <c r="B17554" s="58" t="s">
        <v>14725</v>
      </c>
    </row>
    <row r="17555" spans="1:2" x14ac:dyDescent="0.25">
      <c r="A17555" s="57">
        <v>85111616</v>
      </c>
      <c r="B17555" s="58" t="s">
        <v>6053</v>
      </c>
    </row>
    <row r="17556" spans="1:2" x14ac:dyDescent="0.25">
      <c r="A17556" s="57">
        <v>85111617</v>
      </c>
      <c r="B17556" s="58" t="s">
        <v>9218</v>
      </c>
    </row>
    <row r="17557" spans="1:2" x14ac:dyDescent="0.25">
      <c r="A17557" s="57">
        <v>85111701</v>
      </c>
      <c r="B17557" s="58" t="s">
        <v>11973</v>
      </c>
    </row>
    <row r="17558" spans="1:2" x14ac:dyDescent="0.25">
      <c r="A17558" s="57">
        <v>85111702</v>
      </c>
      <c r="B17558" s="58" t="s">
        <v>18002</v>
      </c>
    </row>
    <row r="17559" spans="1:2" x14ac:dyDescent="0.25">
      <c r="A17559" s="57">
        <v>85111703</v>
      </c>
      <c r="B17559" s="58" t="s">
        <v>13598</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8951</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4905</v>
      </c>
    </row>
    <row r="17568" spans="1:2" x14ac:dyDescent="0.25">
      <c r="A17568" s="57">
        <v>85121604</v>
      </c>
      <c r="B17568" s="58" t="s">
        <v>11383</v>
      </c>
    </row>
    <row r="17569" spans="1:2" x14ac:dyDescent="0.25">
      <c r="A17569" s="57">
        <v>85121605</v>
      </c>
      <c r="B17569" s="58" t="s">
        <v>13409</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13609</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11621</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8163</v>
      </c>
    </row>
    <row r="17581" spans="1:2" x14ac:dyDescent="0.25">
      <c r="A17581" s="57">
        <v>85121703</v>
      </c>
      <c r="B17581" s="58" t="s">
        <v>6087</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14227</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11833</v>
      </c>
    </row>
    <row r="17589" spans="1:2" x14ac:dyDescent="0.25">
      <c r="A17589" s="57">
        <v>85121805</v>
      </c>
      <c r="B17589" s="58" t="s">
        <v>6685</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12493</v>
      </c>
    </row>
    <row r="17594" spans="1:2" x14ac:dyDescent="0.25">
      <c r="A17594" s="57">
        <v>85121810</v>
      </c>
      <c r="B17594" s="58" t="s">
        <v>4853</v>
      </c>
    </row>
    <row r="17595" spans="1:2" x14ac:dyDescent="0.25">
      <c r="A17595" s="57">
        <v>85121901</v>
      </c>
      <c r="B17595" s="58" t="s">
        <v>12735</v>
      </c>
    </row>
    <row r="17596" spans="1:2" x14ac:dyDescent="0.25">
      <c r="A17596" s="57">
        <v>85121902</v>
      </c>
      <c r="B17596" s="58" t="s">
        <v>1038</v>
      </c>
    </row>
    <row r="17597" spans="1:2" x14ac:dyDescent="0.25">
      <c r="A17597" s="57">
        <v>85122001</v>
      </c>
      <c r="B17597" s="58" t="s">
        <v>12913</v>
      </c>
    </row>
    <row r="17598" spans="1:2" x14ac:dyDescent="0.25">
      <c r="A17598" s="57">
        <v>85122002</v>
      </c>
      <c r="B17598" s="58" t="s">
        <v>8537</v>
      </c>
    </row>
    <row r="17599" spans="1:2" x14ac:dyDescent="0.25">
      <c r="A17599" s="57">
        <v>85122003</v>
      </c>
      <c r="B17599" s="58" t="s">
        <v>14284</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5212</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13963</v>
      </c>
    </row>
    <row r="17610" spans="1:2" x14ac:dyDescent="0.25">
      <c r="A17610" s="57">
        <v>85122109</v>
      </c>
      <c r="B17610" s="58" t="s">
        <v>9671</v>
      </c>
    </row>
    <row r="17611" spans="1:2" x14ac:dyDescent="0.25">
      <c r="A17611" s="57">
        <v>85122201</v>
      </c>
      <c r="B17611" s="58" t="s">
        <v>12279</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10643</v>
      </c>
    </row>
    <row r="17616" spans="1:2" x14ac:dyDescent="0.25">
      <c r="A17616" s="57">
        <v>85131505</v>
      </c>
      <c r="B17616" s="58" t="s">
        <v>4070</v>
      </c>
    </row>
    <row r="17617" spans="1:2" x14ac:dyDescent="0.25">
      <c r="A17617" s="57">
        <v>85131601</v>
      </c>
      <c r="B17617" s="58" t="s">
        <v>11836</v>
      </c>
    </row>
    <row r="17618" spans="1:2" x14ac:dyDescent="0.25">
      <c r="A17618" s="57">
        <v>85131602</v>
      </c>
      <c r="B17618" s="58" t="s">
        <v>9148</v>
      </c>
    </row>
    <row r="17619" spans="1:2" x14ac:dyDescent="0.25">
      <c r="A17619" s="57">
        <v>85131603</v>
      </c>
      <c r="B17619" s="58" t="s">
        <v>5765</v>
      </c>
    </row>
    <row r="17620" spans="1:2" x14ac:dyDescent="0.25">
      <c r="A17620" s="57">
        <v>85131604</v>
      </c>
      <c r="B17620" s="58" t="s">
        <v>11568</v>
      </c>
    </row>
    <row r="17621" spans="1:2" x14ac:dyDescent="0.25">
      <c r="A17621" s="57">
        <v>85131701</v>
      </c>
      <c r="B17621" s="58" t="s">
        <v>5172</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9720</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12051</v>
      </c>
    </row>
    <row r="17635" spans="1:2" x14ac:dyDescent="0.25">
      <c r="A17635" s="57">
        <v>85141502</v>
      </c>
      <c r="B17635" s="58" t="s">
        <v>9524</v>
      </c>
    </row>
    <row r="17636" spans="1:2" x14ac:dyDescent="0.25">
      <c r="A17636" s="57">
        <v>85141503</v>
      </c>
      <c r="B17636" s="58" t="s">
        <v>9815</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8993</v>
      </c>
    </row>
    <row r="17640" spans="1:2" x14ac:dyDescent="0.25">
      <c r="A17640" s="57">
        <v>85141603</v>
      </c>
      <c r="B17640" s="58" t="s">
        <v>2244</v>
      </c>
    </row>
    <row r="17641" spans="1:2" x14ac:dyDescent="0.25">
      <c r="A17641" s="57">
        <v>85141701</v>
      </c>
      <c r="B17641" s="58" t="s">
        <v>10145</v>
      </c>
    </row>
    <row r="17642" spans="1:2" x14ac:dyDescent="0.25">
      <c r="A17642" s="57">
        <v>85141702</v>
      </c>
      <c r="B17642" s="58" t="s">
        <v>4566</v>
      </c>
    </row>
    <row r="17643" spans="1:2" x14ac:dyDescent="0.25">
      <c r="A17643" s="57">
        <v>85151501</v>
      </c>
      <c r="B17643" s="58" t="s">
        <v>4867</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9792</v>
      </c>
    </row>
    <row r="17648" spans="1:2" x14ac:dyDescent="0.25">
      <c r="A17648" s="57">
        <v>85151506</v>
      </c>
      <c r="B17648" s="58" t="s">
        <v>15372</v>
      </c>
    </row>
    <row r="17649" spans="1:2" x14ac:dyDescent="0.25">
      <c r="A17649" s="57">
        <v>85151507</v>
      </c>
      <c r="B17649" s="58" t="s">
        <v>10166</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10200</v>
      </c>
    </row>
    <row r="17657" spans="1:2" x14ac:dyDescent="0.25">
      <c r="A17657" s="57">
        <v>85151606</v>
      </c>
      <c r="B17657" s="58" t="s">
        <v>1644</v>
      </c>
    </row>
    <row r="17658" spans="1:2" x14ac:dyDescent="0.25">
      <c r="A17658" s="57">
        <v>85151607</v>
      </c>
      <c r="B17658" s="58" t="s">
        <v>10820</v>
      </c>
    </row>
    <row r="17659" spans="1:2" x14ac:dyDescent="0.25">
      <c r="A17659" s="57">
        <v>85151701</v>
      </c>
      <c r="B17659" s="58" t="s">
        <v>6119</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9661</v>
      </c>
    </row>
    <row r="17664" spans="1:2" x14ac:dyDescent="0.25">
      <c r="A17664" s="57">
        <v>86101501</v>
      </c>
      <c r="B17664" s="58" t="s">
        <v>17243</v>
      </c>
    </row>
    <row r="17665" spans="1:2" x14ac:dyDescent="0.25">
      <c r="A17665" s="57">
        <v>86101502</v>
      </c>
      <c r="B17665" s="58" t="s">
        <v>9806</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11177</v>
      </c>
    </row>
    <row r="17670" spans="1:2" x14ac:dyDescent="0.25">
      <c r="A17670" s="57">
        <v>86101507</v>
      </c>
      <c r="B17670" s="58" t="s">
        <v>9405</v>
      </c>
    </row>
    <row r="17671" spans="1:2" x14ac:dyDescent="0.25">
      <c r="A17671" s="57">
        <v>86101508</v>
      </c>
      <c r="B17671" s="58" t="s">
        <v>13918</v>
      </c>
    </row>
    <row r="17672" spans="1:2" x14ac:dyDescent="0.25">
      <c r="A17672" s="57">
        <v>86101509</v>
      </c>
      <c r="B17672" s="58" t="s">
        <v>9326</v>
      </c>
    </row>
    <row r="17673" spans="1:2" x14ac:dyDescent="0.25">
      <c r="A17673" s="57">
        <v>86101601</v>
      </c>
      <c r="B17673" s="58" t="s">
        <v>4704</v>
      </c>
    </row>
    <row r="17674" spans="1:2" x14ac:dyDescent="0.25">
      <c r="A17674" s="57">
        <v>86101602</v>
      </c>
      <c r="B17674" s="58" t="s">
        <v>9201</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12573</v>
      </c>
    </row>
    <row r="17678" spans="1:2" x14ac:dyDescent="0.25">
      <c r="A17678" s="57">
        <v>86101606</v>
      </c>
      <c r="B17678" s="58" t="s">
        <v>10700</v>
      </c>
    </row>
    <row r="17679" spans="1:2" x14ac:dyDescent="0.25">
      <c r="A17679" s="57">
        <v>86101607</v>
      </c>
      <c r="B17679" s="58" t="s">
        <v>11429</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6097</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10342</v>
      </c>
    </row>
    <row r="17686" spans="1:2" x14ac:dyDescent="0.25">
      <c r="A17686" s="57">
        <v>86101704</v>
      </c>
      <c r="B17686" s="58" t="s">
        <v>13181</v>
      </c>
    </row>
    <row r="17687" spans="1:2" x14ac:dyDescent="0.25">
      <c r="A17687" s="57">
        <v>86101705</v>
      </c>
      <c r="B17687" s="58" t="s">
        <v>10991</v>
      </c>
    </row>
    <row r="17688" spans="1:2" x14ac:dyDescent="0.25">
      <c r="A17688" s="57">
        <v>86101706</v>
      </c>
      <c r="B17688" s="58" t="s">
        <v>12578</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9509</v>
      </c>
    </row>
    <row r="17700" spans="1:2" x14ac:dyDescent="0.25">
      <c r="A17700" s="57">
        <v>86101802</v>
      </c>
      <c r="B17700" s="58" t="s">
        <v>7937</v>
      </c>
    </row>
    <row r="17701" spans="1:2" x14ac:dyDescent="0.25">
      <c r="A17701" s="57">
        <v>86101803</v>
      </c>
      <c r="B17701" s="58" t="s">
        <v>10281</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12743</v>
      </c>
    </row>
    <row r="17706" spans="1:2" x14ac:dyDescent="0.25">
      <c r="A17706" s="57">
        <v>86101808</v>
      </c>
      <c r="B17706" s="58" t="s">
        <v>13509</v>
      </c>
    </row>
    <row r="17707" spans="1:2" x14ac:dyDescent="0.25">
      <c r="A17707" s="57">
        <v>86101809</v>
      </c>
      <c r="B17707" s="58" t="s">
        <v>4623</v>
      </c>
    </row>
    <row r="17708" spans="1:2" x14ac:dyDescent="0.25">
      <c r="A17708" s="57">
        <v>86111501</v>
      </c>
      <c r="B17708" s="58" t="s">
        <v>12005</v>
      </c>
    </row>
    <row r="17709" spans="1:2" x14ac:dyDescent="0.25">
      <c r="A17709" s="57">
        <v>86111502</v>
      </c>
      <c r="B17709" s="58" t="s">
        <v>11685</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14325</v>
      </c>
    </row>
    <row r="17715" spans="1:2" x14ac:dyDescent="0.25">
      <c r="A17715" s="57">
        <v>86111603</v>
      </c>
      <c r="B17715" s="58" t="s">
        <v>9860</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13298</v>
      </c>
    </row>
    <row r="17720" spans="1:2" x14ac:dyDescent="0.25">
      <c r="A17720" s="57">
        <v>86111802</v>
      </c>
      <c r="B17720" s="58" t="s">
        <v>14228</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11719</v>
      </c>
    </row>
    <row r="17725" spans="1:2" x14ac:dyDescent="0.25">
      <c r="A17725" s="57">
        <v>86121601</v>
      </c>
      <c r="B17725" s="58" t="s">
        <v>2635</v>
      </c>
    </row>
    <row r="17726" spans="1:2" x14ac:dyDescent="0.25">
      <c r="A17726" s="57">
        <v>86121602</v>
      </c>
      <c r="B17726" s="58" t="s">
        <v>10027</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9310</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5237</v>
      </c>
    </row>
    <row r="17737" spans="1:2" x14ac:dyDescent="0.25">
      <c r="A17737" s="57">
        <v>86131602</v>
      </c>
      <c r="B17737" s="58" t="s">
        <v>2119</v>
      </c>
    </row>
    <row r="17738" spans="1:2" x14ac:dyDescent="0.25">
      <c r="A17738" s="57">
        <v>86131603</v>
      </c>
      <c r="B17738" s="58" t="s">
        <v>10293</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11436</v>
      </c>
    </row>
    <row r="17742" spans="1:2" x14ac:dyDescent="0.25">
      <c r="A17742" s="57">
        <v>86131801</v>
      </c>
      <c r="B17742" s="58" t="s">
        <v>10872</v>
      </c>
    </row>
    <row r="17743" spans="1:2" x14ac:dyDescent="0.25">
      <c r="A17743" s="57">
        <v>86131802</v>
      </c>
      <c r="B17743" s="58" t="s">
        <v>10989</v>
      </c>
    </row>
    <row r="17744" spans="1:2" x14ac:dyDescent="0.25">
      <c r="A17744" s="57">
        <v>86131803</v>
      </c>
      <c r="B17744" s="58" t="s">
        <v>6194</v>
      </c>
    </row>
    <row r="17745" spans="1:2" x14ac:dyDescent="0.25">
      <c r="A17745" s="57">
        <v>86131804</v>
      </c>
      <c r="B17745" s="58" t="s">
        <v>11178</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12997</v>
      </c>
    </row>
    <row r="17750" spans="1:2" x14ac:dyDescent="0.25">
      <c r="A17750" s="57">
        <v>86141501</v>
      </c>
      <c r="B17750" s="58" t="s">
        <v>10359</v>
      </c>
    </row>
    <row r="17751" spans="1:2" x14ac:dyDescent="0.25">
      <c r="A17751" s="57">
        <v>86141502</v>
      </c>
      <c r="B17751" s="58" t="s">
        <v>13084</v>
      </c>
    </row>
    <row r="17752" spans="1:2" x14ac:dyDescent="0.25">
      <c r="A17752" s="57">
        <v>86141503</v>
      </c>
      <c r="B17752" s="58" t="s">
        <v>9037</v>
      </c>
    </row>
    <row r="17753" spans="1:2" x14ac:dyDescent="0.25">
      <c r="A17753" s="57">
        <v>86141504</v>
      </c>
      <c r="B17753" s="58" t="s">
        <v>8896</v>
      </c>
    </row>
    <row r="17754" spans="1:2" x14ac:dyDescent="0.25">
      <c r="A17754" s="57">
        <v>86141601</v>
      </c>
      <c r="B17754" s="58" t="s">
        <v>10154</v>
      </c>
    </row>
    <row r="17755" spans="1:2" x14ac:dyDescent="0.25">
      <c r="A17755" s="57">
        <v>86141602</v>
      </c>
      <c r="B17755" s="58" t="s">
        <v>3744</v>
      </c>
    </row>
    <row r="17756" spans="1:2" x14ac:dyDescent="0.25">
      <c r="A17756" s="57">
        <v>86141603</v>
      </c>
      <c r="B17756" s="58" t="s">
        <v>13494</v>
      </c>
    </row>
    <row r="17757" spans="1:2" x14ac:dyDescent="0.25">
      <c r="A17757" s="57">
        <v>86141701</v>
      </c>
      <c r="B17757" s="58" t="s">
        <v>14532</v>
      </c>
    </row>
    <row r="17758" spans="1:2" x14ac:dyDescent="0.25">
      <c r="A17758" s="57">
        <v>86141702</v>
      </c>
      <c r="B17758" s="58" t="s">
        <v>4560</v>
      </c>
    </row>
    <row r="17759" spans="1:2" x14ac:dyDescent="0.25">
      <c r="A17759" s="57">
        <v>86141703</v>
      </c>
      <c r="B17759" s="58" t="s">
        <v>6678</v>
      </c>
    </row>
    <row r="17760" spans="1:2" x14ac:dyDescent="0.25">
      <c r="A17760" s="57">
        <v>86141704</v>
      </c>
      <c r="B17760" s="58" t="s">
        <v>9333</v>
      </c>
    </row>
    <row r="17761" spans="1:2" x14ac:dyDescent="0.25">
      <c r="A17761" s="57">
        <v>90101501</v>
      </c>
      <c r="B17761" s="58" t="s">
        <v>11033</v>
      </c>
    </row>
    <row r="17762" spans="1:2" x14ac:dyDescent="0.25">
      <c r="A17762" s="57">
        <v>90101502</v>
      </c>
      <c r="B17762" s="58" t="s">
        <v>3308</v>
      </c>
    </row>
    <row r="17763" spans="1:2" x14ac:dyDescent="0.25">
      <c r="A17763" s="57">
        <v>90101503</v>
      </c>
      <c r="B17763" s="58" t="s">
        <v>12314</v>
      </c>
    </row>
    <row r="17764" spans="1:2" x14ac:dyDescent="0.25">
      <c r="A17764" s="57">
        <v>90101504</v>
      </c>
      <c r="B17764" s="58" t="s">
        <v>1721</v>
      </c>
    </row>
    <row r="17765" spans="1:2" x14ac:dyDescent="0.25">
      <c r="A17765" s="57">
        <v>90101601</v>
      </c>
      <c r="B17765" s="58" t="s">
        <v>9989</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8680</v>
      </c>
    </row>
    <row r="17771" spans="1:2" x14ac:dyDescent="0.25">
      <c r="A17771" s="57">
        <v>90101802</v>
      </c>
      <c r="B17771" s="58" t="s">
        <v>5503</v>
      </c>
    </row>
    <row r="17772" spans="1:2" x14ac:dyDescent="0.25">
      <c r="A17772" s="57">
        <v>90111501</v>
      </c>
      <c r="B17772" s="58" t="s">
        <v>10386</v>
      </c>
    </row>
    <row r="17773" spans="1:2" x14ac:dyDescent="0.25">
      <c r="A17773" s="57">
        <v>90111502</v>
      </c>
      <c r="B17773" s="58" t="s">
        <v>4949</v>
      </c>
    </row>
    <row r="17774" spans="1:2" x14ac:dyDescent="0.25">
      <c r="A17774" s="57">
        <v>90111503</v>
      </c>
      <c r="B17774" s="58" t="s">
        <v>4765</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12006</v>
      </c>
    </row>
    <row r="17778" spans="1:2" x14ac:dyDescent="0.25">
      <c r="A17778" s="57">
        <v>90111603</v>
      </c>
      <c r="B17778" s="58" t="s">
        <v>14275</v>
      </c>
    </row>
    <row r="17779" spans="1:2" x14ac:dyDescent="0.25">
      <c r="A17779" s="57">
        <v>90111604</v>
      </c>
      <c r="B17779" s="58" t="s">
        <v>8057</v>
      </c>
    </row>
    <row r="17780" spans="1:2" x14ac:dyDescent="0.25">
      <c r="A17780" s="57">
        <v>90111701</v>
      </c>
      <c r="B17780" s="58" t="s">
        <v>15432</v>
      </c>
    </row>
    <row r="17781" spans="1:2" x14ac:dyDescent="0.25">
      <c r="A17781" s="57">
        <v>90111702</v>
      </c>
      <c r="B17781" s="58" t="s">
        <v>9574</v>
      </c>
    </row>
    <row r="17782" spans="1:2" x14ac:dyDescent="0.25">
      <c r="A17782" s="57">
        <v>90111703</v>
      </c>
      <c r="B17782" s="58" t="s">
        <v>14994</v>
      </c>
    </row>
    <row r="17783" spans="1:2" x14ac:dyDescent="0.25">
      <c r="A17783" s="57">
        <v>90111801</v>
      </c>
      <c r="B17783" s="58" t="s">
        <v>10741</v>
      </c>
    </row>
    <row r="17784" spans="1:2" x14ac:dyDescent="0.25">
      <c r="A17784" s="57">
        <v>90111802</v>
      </c>
      <c r="B17784" s="58" t="s">
        <v>12755</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12105</v>
      </c>
    </row>
    <row r="17790" spans="1:2" x14ac:dyDescent="0.25">
      <c r="A17790" s="57">
        <v>90121602</v>
      </c>
      <c r="B17790" s="58" t="s">
        <v>4822</v>
      </c>
    </row>
    <row r="17791" spans="1:2" x14ac:dyDescent="0.25">
      <c r="A17791" s="57">
        <v>90121701</v>
      </c>
      <c r="B17791" s="58" t="s">
        <v>14264</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12295</v>
      </c>
    </row>
    <row r="17796" spans="1:2" x14ac:dyDescent="0.25">
      <c r="A17796" s="57">
        <v>90131504</v>
      </c>
      <c r="B17796" s="58" t="s">
        <v>2440</v>
      </c>
    </row>
    <row r="17797" spans="1:2" x14ac:dyDescent="0.25">
      <c r="A17797" s="57">
        <v>90131601</v>
      </c>
      <c r="B17797" s="58" t="s">
        <v>6260</v>
      </c>
    </row>
    <row r="17798" spans="1:2" x14ac:dyDescent="0.25">
      <c r="A17798" s="57">
        <v>90131602</v>
      </c>
      <c r="B17798" s="58" t="s">
        <v>14312</v>
      </c>
    </row>
    <row r="17799" spans="1:2" x14ac:dyDescent="0.25">
      <c r="A17799" s="57">
        <v>90141501</v>
      </c>
      <c r="B17799" s="58" t="s">
        <v>14260</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8800</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9835</v>
      </c>
    </row>
    <row r="17806" spans="1:2" x14ac:dyDescent="0.25">
      <c r="A17806" s="57">
        <v>90141702</v>
      </c>
      <c r="B17806" s="58" t="s">
        <v>738</v>
      </c>
    </row>
    <row r="17807" spans="1:2" x14ac:dyDescent="0.25">
      <c r="A17807" s="57">
        <v>90141703</v>
      </c>
      <c r="B17807" s="58" t="s">
        <v>13883</v>
      </c>
    </row>
    <row r="17808" spans="1:2" x14ac:dyDescent="0.25">
      <c r="A17808" s="57">
        <v>90151501</v>
      </c>
      <c r="B17808" s="58" t="s">
        <v>643</v>
      </c>
    </row>
    <row r="17809" spans="1:2" x14ac:dyDescent="0.25">
      <c r="A17809" s="57">
        <v>90151502</v>
      </c>
      <c r="B17809" s="58" t="s">
        <v>6170</v>
      </c>
    </row>
    <row r="17810" spans="1:2" x14ac:dyDescent="0.25">
      <c r="A17810" s="57">
        <v>90151503</v>
      </c>
      <c r="B17810" s="58" t="s">
        <v>15803</v>
      </c>
    </row>
    <row r="17811" spans="1:2" x14ac:dyDescent="0.25">
      <c r="A17811" s="57">
        <v>90151601</v>
      </c>
      <c r="B17811" s="58" t="s">
        <v>8826</v>
      </c>
    </row>
    <row r="17812" spans="1:2" x14ac:dyDescent="0.25">
      <c r="A17812" s="57">
        <v>90151602</v>
      </c>
      <c r="B17812" s="58" t="s">
        <v>15752</v>
      </c>
    </row>
    <row r="17813" spans="1:2" x14ac:dyDescent="0.25">
      <c r="A17813" s="57">
        <v>90151603</v>
      </c>
      <c r="B17813" s="58" t="s">
        <v>8878</v>
      </c>
    </row>
    <row r="17814" spans="1:2" x14ac:dyDescent="0.25">
      <c r="A17814" s="57">
        <v>90151701</v>
      </c>
      <c r="B17814" s="58" t="s">
        <v>4681</v>
      </c>
    </row>
    <row r="17815" spans="1:2" x14ac:dyDescent="0.25">
      <c r="A17815" s="57">
        <v>90151702</v>
      </c>
      <c r="B17815" s="58" t="s">
        <v>9831</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11692</v>
      </c>
    </row>
    <row r="17821" spans="1:2" x14ac:dyDescent="0.25">
      <c r="A17821" s="57">
        <v>90151902</v>
      </c>
      <c r="B17821" s="58" t="s">
        <v>11308</v>
      </c>
    </row>
    <row r="17822" spans="1:2" x14ac:dyDescent="0.25">
      <c r="A17822" s="57">
        <v>90151903</v>
      </c>
      <c r="B17822" s="58" t="s">
        <v>15936</v>
      </c>
    </row>
    <row r="17823" spans="1:2" x14ac:dyDescent="0.25">
      <c r="A17823" s="57">
        <v>90152001</v>
      </c>
      <c r="B17823" s="58" t="s">
        <v>10826</v>
      </c>
    </row>
    <row r="17824" spans="1:2" x14ac:dyDescent="0.25">
      <c r="A17824" s="57">
        <v>90152002</v>
      </c>
      <c r="B17824" s="58" t="s">
        <v>7805</v>
      </c>
    </row>
    <row r="17825" spans="1:2" x14ac:dyDescent="0.25">
      <c r="A17825" s="57">
        <v>90152101</v>
      </c>
      <c r="B17825" s="58" t="s">
        <v>5310</v>
      </c>
    </row>
    <row r="17826" spans="1:2" x14ac:dyDescent="0.25">
      <c r="A17826" s="57">
        <v>91101501</v>
      </c>
      <c r="B17826" s="58" t="s">
        <v>9371</v>
      </c>
    </row>
    <row r="17827" spans="1:2" x14ac:dyDescent="0.25">
      <c r="A17827" s="57">
        <v>91101502</v>
      </c>
      <c r="B17827" s="58" t="s">
        <v>4862</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5070</v>
      </c>
    </row>
    <row r="17832" spans="1:2" x14ac:dyDescent="0.25">
      <c r="A17832" s="57">
        <v>91101602</v>
      </c>
      <c r="B17832" s="58" t="s">
        <v>6607</v>
      </c>
    </row>
    <row r="17833" spans="1:2" x14ac:dyDescent="0.25">
      <c r="A17833" s="57">
        <v>91101603</v>
      </c>
      <c r="B17833" s="58" t="s">
        <v>11338</v>
      </c>
    </row>
    <row r="17834" spans="1:2" x14ac:dyDescent="0.25">
      <c r="A17834" s="57">
        <v>91101604</v>
      </c>
      <c r="B17834" s="58" t="s">
        <v>8904</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11460</v>
      </c>
    </row>
    <row r="17843" spans="1:2" x14ac:dyDescent="0.25">
      <c r="A17843" s="57">
        <v>91101903</v>
      </c>
      <c r="B17843" s="58" t="s">
        <v>14146</v>
      </c>
    </row>
    <row r="17844" spans="1:2" x14ac:dyDescent="0.25">
      <c r="A17844" s="57">
        <v>91111501</v>
      </c>
      <c r="B17844" s="58" t="s">
        <v>94</v>
      </c>
    </row>
    <row r="17845" spans="1:2" x14ac:dyDescent="0.25">
      <c r="A17845" s="57">
        <v>91111502</v>
      </c>
      <c r="B17845" s="58" t="s">
        <v>9297</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12856</v>
      </c>
    </row>
    <row r="17849" spans="1:2" x14ac:dyDescent="0.25">
      <c r="A17849" s="57">
        <v>91111602</v>
      </c>
      <c r="B17849" s="58" t="s">
        <v>7952</v>
      </c>
    </row>
    <row r="17850" spans="1:2" x14ac:dyDescent="0.25">
      <c r="A17850" s="57">
        <v>91111603</v>
      </c>
      <c r="B17850" s="58" t="s">
        <v>14073</v>
      </c>
    </row>
    <row r="17851" spans="1:2" x14ac:dyDescent="0.25">
      <c r="A17851" s="57">
        <v>91111701</v>
      </c>
      <c r="B17851" s="58" t="s">
        <v>5246</v>
      </c>
    </row>
    <row r="17852" spans="1:2" x14ac:dyDescent="0.25">
      <c r="A17852" s="57">
        <v>91111702</v>
      </c>
      <c r="B17852" s="58" t="s">
        <v>17365</v>
      </c>
    </row>
    <row r="17853" spans="1:2" x14ac:dyDescent="0.25">
      <c r="A17853" s="57">
        <v>91111703</v>
      </c>
      <c r="B17853" s="58" t="s">
        <v>13927</v>
      </c>
    </row>
    <row r="17854" spans="1:2" x14ac:dyDescent="0.25">
      <c r="A17854" s="57">
        <v>91111801</v>
      </c>
      <c r="B17854" s="58" t="s">
        <v>13948</v>
      </c>
    </row>
    <row r="17855" spans="1:2" x14ac:dyDescent="0.25">
      <c r="A17855" s="57">
        <v>91111802</v>
      </c>
      <c r="B17855" s="58" t="s">
        <v>12328</v>
      </c>
    </row>
    <row r="17856" spans="1:2" x14ac:dyDescent="0.25">
      <c r="A17856" s="57">
        <v>91111803</v>
      </c>
      <c r="B17856" s="58" t="s">
        <v>1668</v>
      </c>
    </row>
    <row r="17857" spans="1:2" x14ac:dyDescent="0.25">
      <c r="A17857" s="57">
        <v>91111804</v>
      </c>
      <c r="B17857" s="58" t="s">
        <v>12474</v>
      </c>
    </row>
    <row r="17858" spans="1:2" x14ac:dyDescent="0.25">
      <c r="A17858" s="57">
        <v>91111901</v>
      </c>
      <c r="B17858" s="58" t="s">
        <v>10787</v>
      </c>
    </row>
    <row r="17859" spans="1:2" x14ac:dyDescent="0.25">
      <c r="A17859" s="57">
        <v>91111902</v>
      </c>
      <c r="B17859" s="58" t="s">
        <v>9920</v>
      </c>
    </row>
    <row r="17860" spans="1:2" x14ac:dyDescent="0.25">
      <c r="A17860" s="57">
        <v>91111903</v>
      </c>
      <c r="B17860" s="58" t="s">
        <v>7520</v>
      </c>
    </row>
    <row r="17861" spans="1:2" x14ac:dyDescent="0.25">
      <c r="A17861" s="57">
        <v>91111904</v>
      </c>
      <c r="B17861" s="58" t="s">
        <v>12165</v>
      </c>
    </row>
    <row r="17862" spans="1:2" x14ac:dyDescent="0.25">
      <c r="A17862" s="57">
        <v>92101501</v>
      </c>
      <c r="B17862" s="58" t="s">
        <v>11582</v>
      </c>
    </row>
    <row r="17863" spans="1:2" x14ac:dyDescent="0.25">
      <c r="A17863" s="57">
        <v>92101502</v>
      </c>
      <c r="B17863" s="58" t="s">
        <v>13828</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13680</v>
      </c>
    </row>
    <row r="17876" spans="1:2" x14ac:dyDescent="0.25">
      <c r="A17876" s="57">
        <v>92101803</v>
      </c>
      <c r="B17876" s="58" t="s">
        <v>4137</v>
      </c>
    </row>
    <row r="17877" spans="1:2" x14ac:dyDescent="0.25">
      <c r="A17877" s="57">
        <v>92101804</v>
      </c>
      <c r="B17877" s="58" t="s">
        <v>18790</v>
      </c>
    </row>
    <row r="17878" spans="1:2" x14ac:dyDescent="0.25">
      <c r="A17878" s="57">
        <v>92101805</v>
      </c>
      <c r="B17878" s="58" t="s">
        <v>10659</v>
      </c>
    </row>
    <row r="17879" spans="1:2" x14ac:dyDescent="0.25">
      <c r="A17879" s="57">
        <v>92101901</v>
      </c>
      <c r="B17879" s="58" t="s">
        <v>11615</v>
      </c>
    </row>
    <row r="17880" spans="1:2" x14ac:dyDescent="0.25">
      <c r="A17880" s="57">
        <v>92101902</v>
      </c>
      <c r="B17880" s="58" t="s">
        <v>12637</v>
      </c>
    </row>
    <row r="17881" spans="1:2" x14ac:dyDescent="0.25">
      <c r="A17881" s="57">
        <v>92101903</v>
      </c>
      <c r="B17881" s="58" t="s">
        <v>11700</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14414</v>
      </c>
    </row>
    <row r="17885" spans="1:2" x14ac:dyDescent="0.25">
      <c r="A17885" s="57">
        <v>92111503</v>
      </c>
      <c r="B17885" s="58" t="s">
        <v>14412</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12465</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4811</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13376</v>
      </c>
    </row>
    <row r="17905" spans="1:2" x14ac:dyDescent="0.25">
      <c r="A17905" s="57">
        <v>92111802</v>
      </c>
      <c r="B17905" s="58" t="s">
        <v>4068</v>
      </c>
    </row>
    <row r="17906" spans="1:2" x14ac:dyDescent="0.25">
      <c r="A17906" s="57">
        <v>92111803</v>
      </c>
      <c r="B17906" s="58" t="s">
        <v>9552</v>
      </c>
    </row>
    <row r="17907" spans="1:2" x14ac:dyDescent="0.25">
      <c r="A17907" s="57">
        <v>92111804</v>
      </c>
      <c r="B17907" s="58" t="s">
        <v>6393</v>
      </c>
    </row>
    <row r="17908" spans="1:2" x14ac:dyDescent="0.25">
      <c r="A17908" s="57">
        <v>92111805</v>
      </c>
      <c r="B17908" s="58" t="s">
        <v>6269</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13829</v>
      </c>
    </row>
    <row r="17912" spans="1:2" x14ac:dyDescent="0.25">
      <c r="A17912" s="57">
        <v>92111809</v>
      </c>
      <c r="B17912" s="58" t="s">
        <v>11317</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14201</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11426</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15265</v>
      </c>
    </row>
    <row r="17928" spans="1:2" x14ac:dyDescent="0.25">
      <c r="A17928" s="57">
        <v>92112203</v>
      </c>
      <c r="B17928" s="58" t="s">
        <v>9031</v>
      </c>
    </row>
    <row r="17929" spans="1:2" x14ac:dyDescent="0.25">
      <c r="A17929" s="57">
        <v>92112204</v>
      </c>
      <c r="B17929" s="58" t="s">
        <v>7062</v>
      </c>
    </row>
    <row r="17930" spans="1:2" x14ac:dyDescent="0.25">
      <c r="A17930" s="57">
        <v>92112205</v>
      </c>
      <c r="B17930" s="58" t="s">
        <v>10325</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13733</v>
      </c>
    </row>
    <row r="17936" spans="1:2" x14ac:dyDescent="0.25">
      <c r="A17936" s="57">
        <v>92112401</v>
      </c>
      <c r="B17936" s="58" t="s">
        <v>10321</v>
      </c>
    </row>
    <row r="17937" spans="1:2" x14ac:dyDescent="0.25">
      <c r="A17937" s="57">
        <v>92112402</v>
      </c>
      <c r="B17937" s="58" t="s">
        <v>458</v>
      </c>
    </row>
    <row r="17938" spans="1:2" x14ac:dyDescent="0.25">
      <c r="A17938" s="57">
        <v>92112403</v>
      </c>
      <c r="B17938" s="58" t="s">
        <v>12878</v>
      </c>
    </row>
    <row r="17939" spans="1:2" x14ac:dyDescent="0.25">
      <c r="A17939" s="57">
        <v>92112404</v>
      </c>
      <c r="B17939" s="58" t="s">
        <v>13782</v>
      </c>
    </row>
    <row r="17940" spans="1:2" x14ac:dyDescent="0.25">
      <c r="A17940" s="57">
        <v>92112405</v>
      </c>
      <c r="B17940" s="58" t="s">
        <v>8963</v>
      </c>
    </row>
    <row r="17941" spans="1:2" x14ac:dyDescent="0.25">
      <c r="A17941" s="57">
        <v>92121501</v>
      </c>
      <c r="B17941" s="58" t="s">
        <v>6931</v>
      </c>
    </row>
    <row r="17942" spans="1:2" x14ac:dyDescent="0.25">
      <c r="A17942" s="57">
        <v>92121502</v>
      </c>
      <c r="B17942" s="58" t="s">
        <v>14429</v>
      </c>
    </row>
    <row r="17943" spans="1:2" x14ac:dyDescent="0.25">
      <c r="A17943" s="57">
        <v>92121503</v>
      </c>
      <c r="B17943" s="58" t="s">
        <v>11954</v>
      </c>
    </row>
    <row r="17944" spans="1:2" x14ac:dyDescent="0.25">
      <c r="A17944" s="57">
        <v>92121504</v>
      </c>
      <c r="B17944" s="58" t="s">
        <v>2395</v>
      </c>
    </row>
    <row r="17945" spans="1:2" x14ac:dyDescent="0.25">
      <c r="A17945" s="57">
        <v>92121601</v>
      </c>
      <c r="B17945" s="58" t="s">
        <v>11754</v>
      </c>
    </row>
    <row r="17946" spans="1:2" x14ac:dyDescent="0.25">
      <c r="A17946" s="57">
        <v>92121602</v>
      </c>
      <c r="B17946" s="58" t="s">
        <v>11105</v>
      </c>
    </row>
    <row r="17947" spans="1:2" x14ac:dyDescent="0.25">
      <c r="A17947" s="57">
        <v>92121603</v>
      </c>
      <c r="B17947" s="58" t="s">
        <v>3592</v>
      </c>
    </row>
    <row r="17948" spans="1:2" x14ac:dyDescent="0.25">
      <c r="A17948" s="57">
        <v>92121604</v>
      </c>
      <c r="B17948" s="58" t="s">
        <v>11175</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14948</v>
      </c>
    </row>
    <row r="17953" spans="1:2" x14ac:dyDescent="0.25">
      <c r="A17953" s="57">
        <v>93101501</v>
      </c>
      <c r="B17953" s="58" t="s">
        <v>11665</v>
      </c>
    </row>
    <row r="17954" spans="1:2" x14ac:dyDescent="0.25">
      <c r="A17954" s="57">
        <v>93101502</v>
      </c>
      <c r="B17954" s="58" t="s">
        <v>5137</v>
      </c>
    </row>
    <row r="17955" spans="1:2" x14ac:dyDescent="0.25">
      <c r="A17955" s="57">
        <v>93101503</v>
      </c>
      <c r="B17955" s="58" t="s">
        <v>6660</v>
      </c>
    </row>
    <row r="17956" spans="1:2" x14ac:dyDescent="0.25">
      <c r="A17956" s="57">
        <v>93101504</v>
      </c>
      <c r="B17956" s="58" t="s">
        <v>17594</v>
      </c>
    </row>
    <row r="17957" spans="1:2" x14ac:dyDescent="0.25">
      <c r="A17957" s="57">
        <v>93101505</v>
      </c>
      <c r="B17957" s="58" t="s">
        <v>4395</v>
      </c>
    </row>
    <row r="17958" spans="1:2" x14ac:dyDescent="0.25">
      <c r="A17958" s="57">
        <v>93101506</v>
      </c>
      <c r="B17958" s="58" t="s">
        <v>12308</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10892</v>
      </c>
    </row>
    <row r="17962" spans="1:2" x14ac:dyDescent="0.25">
      <c r="A17962" s="57">
        <v>93101604</v>
      </c>
      <c r="B17962" s="58" t="s">
        <v>13371</v>
      </c>
    </row>
    <row r="17963" spans="1:2" x14ac:dyDescent="0.25">
      <c r="A17963" s="57">
        <v>93101605</v>
      </c>
      <c r="B17963" s="58" t="s">
        <v>7806</v>
      </c>
    </row>
    <row r="17964" spans="1:2" x14ac:dyDescent="0.25">
      <c r="A17964" s="57">
        <v>93101606</v>
      </c>
      <c r="B17964" s="58" t="s">
        <v>13477</v>
      </c>
    </row>
    <row r="17965" spans="1:2" x14ac:dyDescent="0.25">
      <c r="A17965" s="57">
        <v>93101607</v>
      </c>
      <c r="B17965" s="58" t="s">
        <v>11808</v>
      </c>
    </row>
    <row r="17966" spans="1:2" x14ac:dyDescent="0.25">
      <c r="A17966" s="57">
        <v>93101608</v>
      </c>
      <c r="B17966" s="58" t="s">
        <v>8850</v>
      </c>
    </row>
    <row r="17967" spans="1:2" x14ac:dyDescent="0.25">
      <c r="A17967" s="57">
        <v>93101701</v>
      </c>
      <c r="B17967" s="58" t="s">
        <v>17204</v>
      </c>
    </row>
    <row r="17968" spans="1:2" x14ac:dyDescent="0.25">
      <c r="A17968" s="57">
        <v>93101702</v>
      </c>
      <c r="B17968" s="58" t="s">
        <v>9967</v>
      </c>
    </row>
    <row r="17969" spans="1:2" x14ac:dyDescent="0.25">
      <c r="A17969" s="57">
        <v>93101703</v>
      </c>
      <c r="B17969" s="58" t="s">
        <v>13038</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4589</v>
      </c>
    </row>
    <row r="17973" spans="1:2" x14ac:dyDescent="0.25">
      <c r="A17973" s="57">
        <v>93101707</v>
      </c>
      <c r="B17973" s="58" t="s">
        <v>9637</v>
      </c>
    </row>
    <row r="17974" spans="1:2" x14ac:dyDescent="0.25">
      <c r="A17974" s="57">
        <v>93111501</v>
      </c>
      <c r="B17974" s="58" t="s">
        <v>8797</v>
      </c>
    </row>
    <row r="17975" spans="1:2" x14ac:dyDescent="0.25">
      <c r="A17975" s="57">
        <v>93111502</v>
      </c>
      <c r="B17975" s="58" t="s">
        <v>6301</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14449</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12571</v>
      </c>
    </row>
    <row r="17986" spans="1:2" x14ac:dyDescent="0.25">
      <c r="A17986" s="57">
        <v>93111606</v>
      </c>
      <c r="B17986" s="58" t="s">
        <v>3511</v>
      </c>
    </row>
    <row r="17987" spans="1:2" x14ac:dyDescent="0.25">
      <c r="A17987" s="57">
        <v>93111607</v>
      </c>
      <c r="B17987" s="58" t="s">
        <v>13118</v>
      </c>
    </row>
    <row r="17988" spans="1:2" x14ac:dyDescent="0.25">
      <c r="A17988" s="57">
        <v>93111608</v>
      </c>
      <c r="B17988" s="58" t="s">
        <v>548</v>
      </c>
    </row>
    <row r="17989" spans="1:2" x14ac:dyDescent="0.25">
      <c r="A17989" s="57">
        <v>93121501</v>
      </c>
      <c r="B17989" s="58" t="s">
        <v>10024</v>
      </c>
    </row>
    <row r="17990" spans="1:2" x14ac:dyDescent="0.25">
      <c r="A17990" s="57">
        <v>93121502</v>
      </c>
      <c r="B17990" s="58" t="s">
        <v>8443</v>
      </c>
    </row>
    <row r="17991" spans="1:2" x14ac:dyDescent="0.25">
      <c r="A17991" s="57">
        <v>93121503</v>
      </c>
      <c r="B17991" s="58" t="s">
        <v>6202</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5631</v>
      </c>
    </row>
    <row r="17997" spans="1:2" x14ac:dyDescent="0.25">
      <c r="A17997" s="57">
        <v>93121509</v>
      </c>
      <c r="B17997" s="58" t="s">
        <v>6223</v>
      </c>
    </row>
    <row r="17998" spans="1:2" x14ac:dyDescent="0.25">
      <c r="A17998" s="57">
        <v>93121601</v>
      </c>
      <c r="B17998" s="58" t="s">
        <v>1303</v>
      </c>
    </row>
    <row r="17999" spans="1:2" x14ac:dyDescent="0.25">
      <c r="A17999" s="57">
        <v>93121602</v>
      </c>
      <c r="B17999" s="58" t="s">
        <v>9632</v>
      </c>
    </row>
    <row r="18000" spans="1:2" x14ac:dyDescent="0.25">
      <c r="A18000" s="57">
        <v>93121603</v>
      </c>
      <c r="B18000" s="58" t="s">
        <v>13922</v>
      </c>
    </row>
    <row r="18001" spans="1:2" x14ac:dyDescent="0.25">
      <c r="A18001" s="57">
        <v>93121604</v>
      </c>
      <c r="B18001" s="58" t="s">
        <v>8939</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9530</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17620</v>
      </c>
    </row>
    <row r="18008" spans="1:2" x14ac:dyDescent="0.25">
      <c r="A18008" s="57">
        <v>93121611</v>
      </c>
      <c r="B18008" s="58" t="s">
        <v>9547</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10917</v>
      </c>
    </row>
    <row r="18013" spans="1:2" x14ac:dyDescent="0.25">
      <c r="A18013" s="57">
        <v>93121701</v>
      </c>
      <c r="B18013" s="58" t="s">
        <v>7927</v>
      </c>
    </row>
    <row r="18014" spans="1:2" x14ac:dyDescent="0.25">
      <c r="A18014" s="57">
        <v>93121702</v>
      </c>
      <c r="B18014" s="58" t="s">
        <v>17445</v>
      </c>
    </row>
    <row r="18015" spans="1:2" x14ac:dyDescent="0.25">
      <c r="A18015" s="57">
        <v>93121703</v>
      </c>
      <c r="B18015" s="58" t="s">
        <v>13472</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9653</v>
      </c>
    </row>
    <row r="18019" spans="1:2" x14ac:dyDescent="0.25">
      <c r="A18019" s="57">
        <v>93121707</v>
      </c>
      <c r="B18019" s="58" t="s">
        <v>856</v>
      </c>
    </row>
    <row r="18020" spans="1:2" x14ac:dyDescent="0.25">
      <c r="A18020" s="57">
        <v>93121708</v>
      </c>
      <c r="B18020" s="58" t="s">
        <v>14481</v>
      </c>
    </row>
    <row r="18021" spans="1:2" x14ac:dyDescent="0.25">
      <c r="A18021" s="57">
        <v>93121709</v>
      </c>
      <c r="B18021" s="58" t="s">
        <v>4347</v>
      </c>
    </row>
    <row r="18022" spans="1:2" x14ac:dyDescent="0.25">
      <c r="A18022" s="57">
        <v>93121710</v>
      </c>
      <c r="B18022" s="58" t="s">
        <v>14659</v>
      </c>
    </row>
    <row r="18023" spans="1:2" x14ac:dyDescent="0.25">
      <c r="A18023" s="57">
        <v>93121711</v>
      </c>
      <c r="B18023" s="58" t="s">
        <v>10997</v>
      </c>
    </row>
    <row r="18024" spans="1:2" x14ac:dyDescent="0.25">
      <c r="A18024" s="57">
        <v>93131501</v>
      </c>
      <c r="B18024" s="58" t="s">
        <v>869</v>
      </c>
    </row>
    <row r="18025" spans="1:2" x14ac:dyDescent="0.25">
      <c r="A18025" s="57">
        <v>93131502</v>
      </c>
      <c r="B18025" s="58" t="s">
        <v>13017</v>
      </c>
    </row>
    <row r="18026" spans="1:2" x14ac:dyDescent="0.25">
      <c r="A18026" s="57">
        <v>93131503</v>
      </c>
      <c r="B18026" s="58" t="s">
        <v>13351</v>
      </c>
    </row>
    <row r="18027" spans="1:2" x14ac:dyDescent="0.25">
      <c r="A18027" s="57">
        <v>93131504</v>
      </c>
      <c r="B18027" s="58" t="s">
        <v>1305</v>
      </c>
    </row>
    <row r="18028" spans="1:2" x14ac:dyDescent="0.25">
      <c r="A18028" s="57">
        <v>93131505</v>
      </c>
      <c r="B18028" s="58" t="s">
        <v>13358</v>
      </c>
    </row>
    <row r="18029" spans="1:2" x14ac:dyDescent="0.25">
      <c r="A18029" s="57">
        <v>93131506</v>
      </c>
      <c r="B18029" s="58" t="s">
        <v>17572</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8962</v>
      </c>
    </row>
    <row r="18034" spans="1:2" x14ac:dyDescent="0.25">
      <c r="A18034" s="57">
        <v>93131604</v>
      </c>
      <c r="B18034" s="58" t="s">
        <v>9073</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13868</v>
      </c>
    </row>
    <row r="18041" spans="1:2" x14ac:dyDescent="0.25">
      <c r="A18041" s="57">
        <v>93131611</v>
      </c>
      <c r="B18041" s="58" t="s">
        <v>17106</v>
      </c>
    </row>
    <row r="18042" spans="1:2" x14ac:dyDescent="0.25">
      <c r="A18042" s="57">
        <v>93131612</v>
      </c>
      <c r="B18042" s="58" t="s">
        <v>5968</v>
      </c>
    </row>
    <row r="18043" spans="1:2" x14ac:dyDescent="0.25">
      <c r="A18043" s="57">
        <v>93131613</v>
      </c>
      <c r="B18043" s="58" t="s">
        <v>6265</v>
      </c>
    </row>
    <row r="18044" spans="1:2" x14ac:dyDescent="0.25">
      <c r="A18044" s="57">
        <v>93131701</v>
      </c>
      <c r="B18044" s="58" t="s">
        <v>11712</v>
      </c>
    </row>
    <row r="18045" spans="1:2" x14ac:dyDescent="0.25">
      <c r="A18045" s="57">
        <v>93131702</v>
      </c>
      <c r="B18045" s="58" t="s">
        <v>4047</v>
      </c>
    </row>
    <row r="18046" spans="1:2" x14ac:dyDescent="0.25">
      <c r="A18046" s="57">
        <v>93131703</v>
      </c>
      <c r="B18046" s="58" t="s">
        <v>12138</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17786</v>
      </c>
    </row>
    <row r="18050" spans="1:2" x14ac:dyDescent="0.25">
      <c r="A18050" s="57">
        <v>93131802</v>
      </c>
      <c r="B18050" s="58" t="s">
        <v>8972</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10395</v>
      </c>
    </row>
    <row r="18056" spans="1:2" x14ac:dyDescent="0.25">
      <c r="A18056" s="57">
        <v>93141505</v>
      </c>
      <c r="B18056" s="58" t="s">
        <v>6</v>
      </c>
    </row>
    <row r="18057" spans="1:2" x14ac:dyDescent="0.25">
      <c r="A18057" s="57">
        <v>93141506</v>
      </c>
      <c r="B18057" s="58" t="s">
        <v>8911</v>
      </c>
    </row>
    <row r="18058" spans="1:2" x14ac:dyDescent="0.25">
      <c r="A18058" s="57">
        <v>93141507</v>
      </c>
      <c r="B18058" s="58" t="s">
        <v>1244</v>
      </c>
    </row>
    <row r="18059" spans="1:2" x14ac:dyDescent="0.25">
      <c r="A18059" s="57">
        <v>93141508</v>
      </c>
      <c r="B18059" s="58" t="s">
        <v>12842</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9759</v>
      </c>
    </row>
    <row r="18068" spans="1:2" x14ac:dyDescent="0.25">
      <c r="A18068" s="57">
        <v>93141603</v>
      </c>
      <c r="B18068" s="58" t="s">
        <v>13426</v>
      </c>
    </row>
    <row r="18069" spans="1:2" x14ac:dyDescent="0.25">
      <c r="A18069" s="57">
        <v>93141604</v>
      </c>
      <c r="B18069" s="58" t="s">
        <v>9996</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8984</v>
      </c>
    </row>
    <row r="18073" spans="1:2" x14ac:dyDescent="0.25">
      <c r="A18073" s="57">
        <v>93141608</v>
      </c>
      <c r="B18073" s="58" t="s">
        <v>8560</v>
      </c>
    </row>
    <row r="18074" spans="1:2" x14ac:dyDescent="0.25">
      <c r="A18074" s="57">
        <v>93141609</v>
      </c>
      <c r="B18074" s="58" t="s">
        <v>12858</v>
      </c>
    </row>
    <row r="18075" spans="1:2" x14ac:dyDescent="0.25">
      <c r="A18075" s="57">
        <v>93141610</v>
      </c>
      <c r="B18075" s="58" t="s">
        <v>16173</v>
      </c>
    </row>
    <row r="18076" spans="1:2" x14ac:dyDescent="0.25">
      <c r="A18076" s="57">
        <v>93141611</v>
      </c>
      <c r="B18076" s="58" t="s">
        <v>10203</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9844</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10149</v>
      </c>
    </row>
    <row r="18086" spans="1:2" x14ac:dyDescent="0.25">
      <c r="A18086" s="57">
        <v>93141708</v>
      </c>
      <c r="B18086" s="58" t="s">
        <v>6538</v>
      </c>
    </row>
    <row r="18087" spans="1:2" x14ac:dyDescent="0.25">
      <c r="A18087" s="57">
        <v>93141709</v>
      </c>
      <c r="B18087" s="58" t="s">
        <v>5779</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5894</v>
      </c>
    </row>
    <row r="18095" spans="1:2" x14ac:dyDescent="0.25">
      <c r="A18095" s="57">
        <v>93141803</v>
      </c>
      <c r="B18095" s="58" t="s">
        <v>3360</v>
      </c>
    </row>
    <row r="18096" spans="1:2" x14ac:dyDescent="0.25">
      <c r="A18096" s="57">
        <v>93141804</v>
      </c>
      <c r="B18096" s="58" t="s">
        <v>8913</v>
      </c>
    </row>
    <row r="18097" spans="1:2" x14ac:dyDescent="0.25">
      <c r="A18097" s="57">
        <v>93141805</v>
      </c>
      <c r="B18097" s="58" t="s">
        <v>4324</v>
      </c>
    </row>
    <row r="18098" spans="1:2" x14ac:dyDescent="0.25">
      <c r="A18098" s="57">
        <v>93141806</v>
      </c>
      <c r="B18098" s="58" t="s">
        <v>12322</v>
      </c>
    </row>
    <row r="18099" spans="1:2" x14ac:dyDescent="0.25">
      <c r="A18099" s="57">
        <v>93141807</v>
      </c>
      <c r="B18099" s="58" t="s">
        <v>15219</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17784</v>
      </c>
    </row>
    <row r="18103" spans="1:2" x14ac:dyDescent="0.25">
      <c r="A18103" s="57">
        <v>93141812</v>
      </c>
      <c r="B18103" s="58" t="s">
        <v>12187</v>
      </c>
    </row>
    <row r="18104" spans="1:2" x14ac:dyDescent="0.25">
      <c r="A18104" s="57">
        <v>93141813</v>
      </c>
      <c r="B18104" s="58" t="s">
        <v>3982</v>
      </c>
    </row>
    <row r="18105" spans="1:2" x14ac:dyDescent="0.25">
      <c r="A18105" s="57">
        <v>93141814</v>
      </c>
      <c r="B18105" s="58" t="s">
        <v>5902</v>
      </c>
    </row>
    <row r="18106" spans="1:2" x14ac:dyDescent="0.25">
      <c r="A18106" s="57">
        <v>93141901</v>
      </c>
      <c r="B18106" s="58" t="s">
        <v>6640</v>
      </c>
    </row>
    <row r="18107" spans="1:2" x14ac:dyDescent="0.25">
      <c r="A18107" s="57">
        <v>93141902</v>
      </c>
      <c r="B18107" s="58" t="s">
        <v>9482</v>
      </c>
    </row>
    <row r="18108" spans="1:2" x14ac:dyDescent="0.25">
      <c r="A18108" s="57">
        <v>93141903</v>
      </c>
      <c r="B18108" s="58" t="s">
        <v>17259</v>
      </c>
    </row>
    <row r="18109" spans="1:2" x14ac:dyDescent="0.25">
      <c r="A18109" s="57">
        <v>93141904</v>
      </c>
      <c r="B18109" s="58" t="s">
        <v>13968</v>
      </c>
    </row>
    <row r="18110" spans="1:2" x14ac:dyDescent="0.25">
      <c r="A18110" s="57">
        <v>93141905</v>
      </c>
      <c r="B18110" s="58" t="s">
        <v>4211</v>
      </c>
    </row>
    <row r="18111" spans="1:2" x14ac:dyDescent="0.25">
      <c r="A18111" s="57">
        <v>93141906</v>
      </c>
      <c r="B18111" s="58" t="s">
        <v>6271</v>
      </c>
    </row>
    <row r="18112" spans="1:2" x14ac:dyDescent="0.25">
      <c r="A18112" s="57">
        <v>93141907</v>
      </c>
      <c r="B18112" s="58" t="s">
        <v>8565</v>
      </c>
    </row>
    <row r="18113" spans="1:2" x14ac:dyDescent="0.25">
      <c r="A18113" s="57">
        <v>93141908</v>
      </c>
      <c r="B18113" s="58" t="s">
        <v>9957</v>
      </c>
    </row>
    <row r="18114" spans="1:2" x14ac:dyDescent="0.25">
      <c r="A18114" s="57">
        <v>93141909</v>
      </c>
      <c r="B18114" s="58" t="s">
        <v>8224</v>
      </c>
    </row>
    <row r="18115" spans="1:2" x14ac:dyDescent="0.25">
      <c r="A18115" s="57">
        <v>93141910</v>
      </c>
      <c r="B18115" s="58" t="s">
        <v>13005</v>
      </c>
    </row>
    <row r="18116" spans="1:2" x14ac:dyDescent="0.25">
      <c r="A18116" s="57">
        <v>93142001</v>
      </c>
      <c r="B18116" s="58" t="s">
        <v>17312</v>
      </c>
    </row>
    <row r="18117" spans="1:2" x14ac:dyDescent="0.25">
      <c r="A18117" s="57">
        <v>93142002</v>
      </c>
      <c r="B18117" s="58" t="s">
        <v>9507</v>
      </c>
    </row>
    <row r="18118" spans="1:2" x14ac:dyDescent="0.25">
      <c r="A18118" s="57">
        <v>93142003</v>
      </c>
      <c r="B18118" s="58" t="s">
        <v>9304</v>
      </c>
    </row>
    <row r="18119" spans="1:2" x14ac:dyDescent="0.25">
      <c r="A18119" s="57">
        <v>93142004</v>
      </c>
      <c r="B18119" s="58" t="s">
        <v>12656</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4996</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11166</v>
      </c>
    </row>
    <row r="18126" spans="1:2" x14ac:dyDescent="0.25">
      <c r="A18126" s="57">
        <v>93142102</v>
      </c>
      <c r="B18126" s="58" t="s">
        <v>1718</v>
      </c>
    </row>
    <row r="18127" spans="1:2" x14ac:dyDescent="0.25">
      <c r="A18127" s="57">
        <v>93142103</v>
      </c>
      <c r="B18127" s="58" t="s">
        <v>13276</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14320</v>
      </c>
    </row>
    <row r="18132" spans="1:2" x14ac:dyDescent="0.25">
      <c r="A18132" s="57">
        <v>93151504</v>
      </c>
      <c r="B18132" s="58" t="s">
        <v>9355</v>
      </c>
    </row>
    <row r="18133" spans="1:2" x14ac:dyDescent="0.25">
      <c r="A18133" s="57">
        <v>93151505</v>
      </c>
      <c r="B18133" s="58" t="s">
        <v>5730</v>
      </c>
    </row>
    <row r="18134" spans="1:2" x14ac:dyDescent="0.25">
      <c r="A18134" s="57">
        <v>93151506</v>
      </c>
      <c r="B18134" s="58" t="s">
        <v>9903</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14345</v>
      </c>
    </row>
    <row r="18138" spans="1:2" x14ac:dyDescent="0.25">
      <c r="A18138" s="57">
        <v>93151510</v>
      </c>
      <c r="B18138" s="58" t="s">
        <v>2649</v>
      </c>
    </row>
    <row r="18139" spans="1:2" x14ac:dyDescent="0.25">
      <c r="A18139" s="57">
        <v>93151511</v>
      </c>
      <c r="B18139" s="58" t="s">
        <v>12013</v>
      </c>
    </row>
    <row r="18140" spans="1:2" x14ac:dyDescent="0.25">
      <c r="A18140" s="57">
        <v>93151512</v>
      </c>
      <c r="B18140" s="58" t="s">
        <v>9130</v>
      </c>
    </row>
    <row r="18141" spans="1:2" x14ac:dyDescent="0.25">
      <c r="A18141" s="57">
        <v>93151513</v>
      </c>
      <c r="B18141" s="58" t="s">
        <v>11068</v>
      </c>
    </row>
    <row r="18142" spans="1:2" x14ac:dyDescent="0.25">
      <c r="A18142" s="57">
        <v>93151514</v>
      </c>
      <c r="B18142" s="58" t="s">
        <v>9088</v>
      </c>
    </row>
    <row r="18143" spans="1:2" x14ac:dyDescent="0.25">
      <c r="A18143" s="57">
        <v>93151515</v>
      </c>
      <c r="B18143" s="58" t="s">
        <v>6449</v>
      </c>
    </row>
    <row r="18144" spans="1:2" x14ac:dyDescent="0.25">
      <c r="A18144" s="57">
        <v>93151601</v>
      </c>
      <c r="B18144" s="58" t="s">
        <v>9651</v>
      </c>
    </row>
    <row r="18145" spans="1:2" x14ac:dyDescent="0.25">
      <c r="A18145" s="57">
        <v>93151602</v>
      </c>
      <c r="B18145" s="58" t="s">
        <v>12868</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11314</v>
      </c>
    </row>
    <row r="18150" spans="1:2" x14ac:dyDescent="0.25">
      <c r="A18150" s="57">
        <v>93151607</v>
      </c>
      <c r="B18150" s="58" t="s">
        <v>14451</v>
      </c>
    </row>
    <row r="18151" spans="1:2" x14ac:dyDescent="0.25">
      <c r="A18151" s="57">
        <v>93151608</v>
      </c>
      <c r="B18151" s="58" t="s">
        <v>14724</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4880</v>
      </c>
    </row>
    <row r="18159" spans="1:2" x14ac:dyDescent="0.25">
      <c r="A18159" s="57">
        <v>93161503</v>
      </c>
      <c r="B18159" s="58" t="s">
        <v>1722</v>
      </c>
    </row>
    <row r="18160" spans="1:2" x14ac:dyDescent="0.25">
      <c r="A18160" s="57">
        <v>93161504</v>
      </c>
      <c r="B18160" s="58" t="s">
        <v>11240</v>
      </c>
    </row>
    <row r="18161" spans="1:2" x14ac:dyDescent="0.25">
      <c r="A18161" s="57">
        <v>93161601</v>
      </c>
      <c r="B18161" s="58" t="s">
        <v>5714</v>
      </c>
    </row>
    <row r="18162" spans="1:2" x14ac:dyDescent="0.25">
      <c r="A18162" s="57">
        <v>93161602</v>
      </c>
      <c r="B18162" s="58" t="s">
        <v>7073</v>
      </c>
    </row>
    <row r="18163" spans="1:2" x14ac:dyDescent="0.25">
      <c r="A18163" s="57">
        <v>93161603</v>
      </c>
      <c r="B18163" s="58" t="s">
        <v>13681</v>
      </c>
    </row>
    <row r="18164" spans="1:2" x14ac:dyDescent="0.25">
      <c r="A18164" s="57">
        <v>93161604</v>
      </c>
      <c r="B18164" s="58" t="s">
        <v>11495</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13711</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9026</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6043</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5180</v>
      </c>
    </row>
    <row r="18184" spans="1:2" x14ac:dyDescent="0.25">
      <c r="A18184" s="57">
        <v>93171601</v>
      </c>
      <c r="B18184" s="58" t="s">
        <v>2061</v>
      </c>
    </row>
    <row r="18185" spans="1:2" x14ac:dyDescent="0.25">
      <c r="A18185" s="57">
        <v>93171602</v>
      </c>
      <c r="B18185" s="58" t="s">
        <v>14461</v>
      </c>
    </row>
    <row r="18186" spans="1:2" x14ac:dyDescent="0.25">
      <c r="A18186" s="57">
        <v>93171603</v>
      </c>
      <c r="B18186" s="58" t="s">
        <v>17368</v>
      </c>
    </row>
    <row r="18187" spans="1:2" x14ac:dyDescent="0.25">
      <c r="A18187" s="57">
        <v>93171604</v>
      </c>
      <c r="B18187" s="58" t="s">
        <v>9092</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13586</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10546</v>
      </c>
    </row>
    <row r="18195" spans="1:2" x14ac:dyDescent="0.25">
      <c r="A18195" s="57">
        <v>94101502</v>
      </c>
      <c r="B18195" s="58" t="s">
        <v>14049</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13834</v>
      </c>
    </row>
    <row r="18202" spans="1:2" x14ac:dyDescent="0.25">
      <c r="A18202" s="57">
        <v>94101604</v>
      </c>
      <c r="B18202" s="58" t="s">
        <v>11119</v>
      </c>
    </row>
    <row r="18203" spans="1:2" x14ac:dyDescent="0.25">
      <c r="A18203" s="57">
        <v>94101605</v>
      </c>
      <c r="B18203" s="58" t="s">
        <v>15083</v>
      </c>
    </row>
    <row r="18204" spans="1:2" x14ac:dyDescent="0.25">
      <c r="A18204" s="57">
        <v>94101606</v>
      </c>
      <c r="B18204" s="58" t="s">
        <v>14411</v>
      </c>
    </row>
    <row r="18205" spans="1:2" x14ac:dyDescent="0.25">
      <c r="A18205" s="57">
        <v>94101607</v>
      </c>
      <c r="B18205" s="58" t="s">
        <v>13359</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9172</v>
      </c>
    </row>
    <row r="18209" spans="1:2" x14ac:dyDescent="0.25">
      <c r="A18209" s="57">
        <v>94101701</v>
      </c>
      <c r="B18209" s="58" t="s">
        <v>17918</v>
      </c>
    </row>
    <row r="18210" spans="1:2" x14ac:dyDescent="0.25">
      <c r="A18210" s="57">
        <v>94101702</v>
      </c>
      <c r="B18210" s="58" t="s">
        <v>10757</v>
      </c>
    </row>
    <row r="18211" spans="1:2" x14ac:dyDescent="0.25">
      <c r="A18211" s="57">
        <v>94101703</v>
      </c>
      <c r="B18211" s="58" t="s">
        <v>5646</v>
      </c>
    </row>
    <row r="18212" spans="1:2" x14ac:dyDescent="0.25">
      <c r="A18212" s="57">
        <v>94101704</v>
      </c>
      <c r="B18212" s="58" t="s">
        <v>13725</v>
      </c>
    </row>
    <row r="18213" spans="1:2" x14ac:dyDescent="0.25">
      <c r="A18213" s="57">
        <v>94101705</v>
      </c>
      <c r="B18213" s="58" t="s">
        <v>17728</v>
      </c>
    </row>
    <row r="18214" spans="1:2" x14ac:dyDescent="0.25">
      <c r="A18214" s="57">
        <v>94101801</v>
      </c>
      <c r="B18214" s="58" t="s">
        <v>10242</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14718</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13521</v>
      </c>
    </row>
    <row r="18223" spans="1:2" x14ac:dyDescent="0.25">
      <c r="A18223" s="57">
        <v>94101810</v>
      </c>
      <c r="B18223" s="58" t="s">
        <v>6101</v>
      </c>
    </row>
    <row r="18224" spans="1:2" x14ac:dyDescent="0.25">
      <c r="A18224" s="57">
        <v>94111701</v>
      </c>
      <c r="B18224" s="58" t="s">
        <v>160</v>
      </c>
    </row>
    <row r="18225" spans="1:2" x14ac:dyDescent="0.25">
      <c r="A18225" s="57">
        <v>94111702</v>
      </c>
      <c r="B18225" s="58" t="s">
        <v>5396</v>
      </c>
    </row>
    <row r="18226" spans="1:2" x14ac:dyDescent="0.25">
      <c r="A18226" s="57">
        <v>94111703</v>
      </c>
      <c r="B18226" s="58" t="s">
        <v>5230</v>
      </c>
    </row>
    <row r="18227" spans="1:2" x14ac:dyDescent="0.25">
      <c r="A18227" s="57">
        <v>94111704</v>
      </c>
      <c r="B18227" s="58" t="s">
        <v>219</v>
      </c>
    </row>
    <row r="18228" spans="1:2" x14ac:dyDescent="0.25">
      <c r="A18228" s="57">
        <v>94111801</v>
      </c>
      <c r="B18228" s="58" t="s">
        <v>11449</v>
      </c>
    </row>
    <row r="18229" spans="1:2" x14ac:dyDescent="0.25">
      <c r="A18229" s="57">
        <v>94111802</v>
      </c>
      <c r="B18229" s="58" t="s">
        <v>2538</v>
      </c>
    </row>
    <row r="18230" spans="1:2" x14ac:dyDescent="0.25">
      <c r="A18230" s="57">
        <v>94111803</v>
      </c>
      <c r="B18230" s="58" t="s">
        <v>13469</v>
      </c>
    </row>
    <row r="18231" spans="1:2" x14ac:dyDescent="0.25">
      <c r="A18231" s="57">
        <v>94111804</v>
      </c>
      <c r="B18231" s="58" t="s">
        <v>7542</v>
      </c>
    </row>
    <row r="18232" spans="1:2" x14ac:dyDescent="0.25">
      <c r="A18232" s="57">
        <v>94111901</v>
      </c>
      <c r="B18232" s="58" t="s">
        <v>11710</v>
      </c>
    </row>
    <row r="18233" spans="1:2" x14ac:dyDescent="0.25">
      <c r="A18233" s="57">
        <v>94111902</v>
      </c>
      <c r="B18233" s="58" t="s">
        <v>16205</v>
      </c>
    </row>
    <row r="18234" spans="1:2" x14ac:dyDescent="0.25">
      <c r="A18234" s="57">
        <v>94111903</v>
      </c>
      <c r="B18234" s="58" t="s">
        <v>13327</v>
      </c>
    </row>
    <row r="18235" spans="1:2" x14ac:dyDescent="0.25">
      <c r="A18235" s="57">
        <v>94112001</v>
      </c>
      <c r="B18235" s="58" t="s">
        <v>13606</v>
      </c>
    </row>
    <row r="18236" spans="1:2" x14ac:dyDescent="0.25">
      <c r="A18236" s="57">
        <v>94112002</v>
      </c>
      <c r="B18236" s="58" t="s">
        <v>4895</v>
      </c>
    </row>
    <row r="18237" spans="1:2" x14ac:dyDescent="0.25">
      <c r="A18237" s="57">
        <v>94112003</v>
      </c>
      <c r="B18237" s="58" t="s">
        <v>15948</v>
      </c>
    </row>
    <row r="18238" spans="1:2" x14ac:dyDescent="0.25">
      <c r="A18238" s="57">
        <v>94112004</v>
      </c>
      <c r="B18238" s="58" t="s">
        <v>12929</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12265</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16728</v>
      </c>
    </row>
    <row r="18246" spans="1:2" x14ac:dyDescent="0.25">
      <c r="A18246" s="57">
        <v>94121507</v>
      </c>
      <c r="B18246" s="58" t="s">
        <v>8914</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16210</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13474</v>
      </c>
    </row>
    <row r="18257" spans="1:2" x14ac:dyDescent="0.25">
      <c r="A18257" s="57">
        <v>94121604</v>
      </c>
      <c r="B18257" s="58" t="s">
        <v>18038</v>
      </c>
    </row>
    <row r="18258" spans="1:2" x14ac:dyDescent="0.25">
      <c r="A18258" s="57">
        <v>94121605</v>
      </c>
      <c r="B18258" s="58" t="s">
        <v>8139</v>
      </c>
    </row>
    <row r="18259" spans="1:2" x14ac:dyDescent="0.25">
      <c r="A18259" s="57">
        <v>94121606</v>
      </c>
      <c r="B18259" s="58" t="s">
        <v>14006</v>
      </c>
    </row>
    <row r="18260" spans="1:2" x14ac:dyDescent="0.25">
      <c r="A18260" s="57">
        <v>94121607</v>
      </c>
      <c r="B18260" s="58" t="s">
        <v>7079</v>
      </c>
    </row>
    <row r="18261" spans="1:2" x14ac:dyDescent="0.25">
      <c r="A18261" s="57">
        <v>94121701</v>
      </c>
      <c r="B18261" s="58" t="s">
        <v>5927</v>
      </c>
    </row>
    <row r="18262" spans="1:2" x14ac:dyDescent="0.25">
      <c r="A18262" s="57">
        <v>94121702</v>
      </c>
      <c r="B18262" s="58" t="s">
        <v>9762</v>
      </c>
    </row>
    <row r="18263" spans="1:2" x14ac:dyDescent="0.25">
      <c r="A18263" s="57">
        <v>94121703</v>
      </c>
      <c r="B18263" s="58" t="s">
        <v>8928</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13485</v>
      </c>
    </row>
    <row r="18267" spans="1:2" x14ac:dyDescent="0.25">
      <c r="A18267" s="57">
        <v>94121803</v>
      </c>
      <c r="B18267" s="58" t="s">
        <v>7653</v>
      </c>
    </row>
    <row r="18268" spans="1:2" x14ac:dyDescent="0.25">
      <c r="A18268" s="57">
        <v>94121804</v>
      </c>
      <c r="B18268" s="58" t="s">
        <v>11402</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8832</v>
      </c>
    </row>
    <row r="18272" spans="1:2" x14ac:dyDescent="0.25">
      <c r="A18272" s="57">
        <v>94131503</v>
      </c>
      <c r="B18272" s="58" t="s">
        <v>16911</v>
      </c>
    </row>
    <row r="18273" spans="1:2" x14ac:dyDescent="0.25">
      <c r="A18273" s="57">
        <v>94131504</v>
      </c>
      <c r="B18273" s="58" t="s">
        <v>13220</v>
      </c>
    </row>
    <row r="18274" spans="1:2" x14ac:dyDescent="0.25">
      <c r="A18274" s="57">
        <v>94131601</v>
      </c>
      <c r="B18274" s="58" t="s">
        <v>2537</v>
      </c>
    </row>
    <row r="18275" spans="1:2" x14ac:dyDescent="0.25">
      <c r="A18275" s="57">
        <v>94131602</v>
      </c>
      <c r="B18275" s="58" t="s">
        <v>14619</v>
      </c>
    </row>
    <row r="18276" spans="1:2" x14ac:dyDescent="0.25">
      <c r="A18276" s="57">
        <v>94131603</v>
      </c>
      <c r="B18276" s="58" t="s">
        <v>6259</v>
      </c>
    </row>
    <row r="18277" spans="1:2" x14ac:dyDescent="0.25">
      <c r="A18277" s="57">
        <v>94131604</v>
      </c>
      <c r="B18277" s="58" t="s">
        <v>12496</v>
      </c>
    </row>
    <row r="18278" spans="1:2" x14ac:dyDescent="0.25">
      <c r="A18278" s="57">
        <v>94131605</v>
      </c>
      <c r="B18278" s="58" t="s">
        <v>13278</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12966</v>
      </c>
    </row>
    <row r="18284" spans="1:2" x14ac:dyDescent="0.25">
      <c r="A18284" s="57">
        <v>94131703</v>
      </c>
      <c r="B18284" s="58" t="s">
        <v>5128</v>
      </c>
    </row>
    <row r="18285" spans="1:2" x14ac:dyDescent="0.25">
      <c r="A18285" s="57">
        <v>94131704</v>
      </c>
      <c r="B18285" s="58" t="s">
        <v>10571</v>
      </c>
    </row>
    <row r="18286" spans="1:2" x14ac:dyDescent="0.25">
      <c r="A18286" s="57">
        <v>94131801</v>
      </c>
      <c r="B18286" s="58" t="s">
        <v>10133</v>
      </c>
    </row>
    <row r="18287" spans="1:2" x14ac:dyDescent="0.25">
      <c r="A18287" s="57">
        <v>94131802</v>
      </c>
      <c r="B18287" s="58" t="s">
        <v>6560</v>
      </c>
    </row>
    <row r="18288" spans="1:2" x14ac:dyDescent="0.25">
      <c r="A18288" s="57">
        <v>94131803</v>
      </c>
      <c r="B18288" s="58" t="s">
        <v>13302</v>
      </c>
    </row>
    <row r="18289" spans="1:2" x14ac:dyDescent="0.25">
      <c r="A18289" s="57">
        <v>94131804</v>
      </c>
      <c r="B18289" s="58" t="s">
        <v>8656</v>
      </c>
    </row>
    <row r="18290" spans="1:2" x14ac:dyDescent="0.25">
      <c r="A18290" s="57">
        <v>94131805</v>
      </c>
      <c r="B18290" s="58" t="s">
        <v>12293</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9458</v>
      </c>
    </row>
    <row r="18296" spans="1:2" x14ac:dyDescent="0.25">
      <c r="A18296" s="57">
        <v>94132003</v>
      </c>
      <c r="B18296" s="58" t="s">
        <v>9607</v>
      </c>
    </row>
    <row r="18297" spans="1:2" x14ac:dyDescent="0.25">
      <c r="A18297" s="57">
        <v>94132004</v>
      </c>
      <c r="B18297" s="58" t="s">
        <v>1715</v>
      </c>
    </row>
    <row r="18298" spans="1:2" x14ac:dyDescent="0.25">
      <c r="A18298" s="57">
        <v>94132005</v>
      </c>
      <c r="B18298" s="58"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11723</v>
      </c>
      <c r="D1" s="59" t="s">
        <v>14377</v>
      </c>
      <c r="E1" s="59" t="s">
        <v>10961</v>
      </c>
      <c r="F1" s="59" t="s">
        <v>11094</v>
      </c>
    </row>
    <row r="2" spans="1:10" ht="11.25" customHeight="1" x14ac:dyDescent="0.2">
      <c r="A2" s="61"/>
      <c r="B2" s="61"/>
      <c r="C2" s="61"/>
      <c r="D2" s="61"/>
      <c r="E2" s="61"/>
      <c r="F2" s="61"/>
    </row>
    <row r="3" spans="1:10" ht="11.25" customHeight="1" x14ac:dyDescent="0.2">
      <c r="A3" s="80" t="s">
        <v>14828</v>
      </c>
      <c r="B3" s="62" t="s">
        <v>8528</v>
      </c>
      <c r="C3" s="71"/>
      <c r="D3" s="80" t="s">
        <v>9385</v>
      </c>
      <c r="E3" s="62" t="s">
        <v>13092</v>
      </c>
      <c r="F3" s="61"/>
    </row>
    <row r="4" spans="1:10" ht="11.25" customHeight="1" x14ac:dyDescent="0.2">
      <c r="A4" s="81"/>
      <c r="B4" s="62" t="s">
        <v>1786</v>
      </c>
      <c r="C4" s="60" t="str">
        <f>IF(C3="","",IF(AND(MONTH(C3)&gt;=1,MONTH(C3)&lt;=3),1,IF(AND(MONTH(C3)&gt;=4,MONTH(C3)&lt;=6),2,IF(AND(MONTH(C3)&gt;=7,MONTH(C3)&lt;=9),3,4))))</f>
        <v/>
      </c>
      <c r="D4" s="81"/>
      <c r="E4" s="62" t="s">
        <v>2417</v>
      </c>
      <c r="F4" s="61"/>
    </row>
    <row r="5" spans="1:10" ht="11.25" customHeight="1" x14ac:dyDescent="0.2">
      <c r="A5" s="81"/>
      <c r="B5" s="62" t="s">
        <v>12941</v>
      </c>
      <c r="C5" s="71"/>
      <c r="D5" s="81"/>
      <c r="E5" s="62" t="s">
        <v>3073</v>
      </c>
      <c r="F5" s="61"/>
    </row>
    <row r="6" spans="1:10" ht="11.25" customHeight="1" x14ac:dyDescent="0.2">
      <c r="A6" s="81"/>
      <c r="B6" s="62" t="s">
        <v>1786</v>
      </c>
      <c r="C6" s="60" t="str">
        <f>IF(C5="","",IF(AND(MONTH(C5)&gt;=1,MONTH(C5)&lt;=3),1,IF(AND(MONTH(C5)&gt;=4,MONTH(C5)&lt;=6),2,IF(AND(MONTH(C5)&gt;=7,MONTH(C5)&lt;=9),3,4))))</f>
        <v/>
      </c>
      <c r="D6" s="81"/>
      <c r="E6" s="62" t="s">
        <v>13191</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12549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dcmitype/"/>
    <ds:schemaRef ds:uri="http://purl.org/dc/elements/1.1/"/>
    <ds:schemaRef ds:uri="http://purl.org/dc/term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RESUMEN!Área_de_impresión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Yuriko Ariyama</cp:lastModifiedBy>
  <cp:lastPrinted>2023-07-13T17:27:14Z</cp:lastPrinted>
  <dcterms:created xsi:type="dcterms:W3CDTF">2014-09-22T13:14:27Z</dcterms:created>
  <dcterms:modified xsi:type="dcterms:W3CDTF">2023-08-04T12:23:36Z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